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lehoangvy/Documents/MWG/DMX/IR/AM pack/AM pack-2/"/>
    </mc:Choice>
  </mc:AlternateContent>
  <xr:revisionPtr revIDLastSave="0" documentId="13_ncr:1_{96E97DA6-AAE9-8D4A-A850-075B858211CF}" xr6:coauthVersionLast="47" xr6:coauthVersionMax="47" xr10:uidLastSave="{00000000-0000-0000-0000-000000000000}"/>
  <bookViews>
    <workbookView xWindow="0" yWindow="0" windowWidth="28800" windowHeight="18000" tabRatio="803" activeTab="2" xr2:uid="{00000000-000D-0000-FFFF-FFFF00000000}"/>
  </bookViews>
  <sheets>
    <sheet name="FS Summary" sheetId="1" r:id="rId1"/>
    <sheet name="BS" sheetId="2" r:id="rId2"/>
    <sheet name="P&amp;L" sheetId="3" r:id="rId3"/>
    <sheet name="CF" sheetId="4" r:id="rId4"/>
    <sheet name="FS 2025" sheetId="5" state="hidden" r:id="rId5"/>
  </sheets>
  <definedNames>
    <definedName name="CE_AC_GR_BRAND">#REF!</definedName>
    <definedName name="CE_AC_GR_BRAND_TOTAL">#REF!</definedName>
    <definedName name="CE_AC_REV_brand">#REF!</definedName>
    <definedName name="CE_AC_REV_BRAND_TOTAL">#REF!</definedName>
    <definedName name="CE_Air_Gr_Brand">#REF!</definedName>
    <definedName name="CE_Air_GR_Brand_Total">#REF!</definedName>
    <definedName name="CE_Air_REV_Brand">#REF!</definedName>
    <definedName name="CE_AIR_REV_BRAND_TOTAL">#REF!</definedName>
    <definedName name="CE_DP_store">#REF!</definedName>
    <definedName name="CE_GR_Cate">#REF!</definedName>
    <definedName name="CE_HA_GR_Brand">#REF!</definedName>
    <definedName name="CE_HA_GR_Brand_Total">#REF!</definedName>
    <definedName name="CE_HA_REV_Brand">#REF!</definedName>
    <definedName name="CE_HA_REV_BRAND_TOTAL">#REF!</definedName>
    <definedName name="CE_LT_GR_Brand">#REF!</definedName>
    <definedName name="CE_LT_GR_BRAND_TOTAL">#REF!</definedName>
    <definedName name="CE_LT_REV_Brand">#REF!</definedName>
    <definedName name="CE_LT_REV_BRAND_TOTAL">#REF!</definedName>
    <definedName name="CE_MB_GR_Brand">#REF!</definedName>
    <definedName name="CE_MB_GR_BRAND_TOTAL">#REF!</definedName>
    <definedName name="CE_MB_REV_Brand">#REF!</definedName>
    <definedName name="CE_MB_REV_Brand_total">#REF!</definedName>
    <definedName name="CE_REV_by_Cate">#REF!</definedName>
    <definedName name="CE_REV_store">#REF!</definedName>
    <definedName name="CE_TB_GR_Brand">#REF!</definedName>
    <definedName name="CE_TB_GR_Brand_total">#REF!</definedName>
    <definedName name="CE_TB_REV_brand">#REF!</definedName>
    <definedName name="CE_TB_REV_BRAND_TOTAL">#REF!</definedName>
    <definedName name="CE_TV_GR_Brand">#REF!</definedName>
    <definedName name="CE_TV_GR_Brand_Total">#REF!</definedName>
    <definedName name="CE_TV_REV_brand">#REF!</definedName>
    <definedName name="CE_TV_REV_BRAND_TOTAL">#REF!</definedName>
    <definedName name="denngay">#REF!</definedName>
    <definedName name="DP_Store">#REF!</definedName>
    <definedName name="GM_BY_CATE">#REF!</definedName>
    <definedName name="GR_AC_BRAND">#REF!</definedName>
    <definedName name="GR_AC_BRAND_TOTAL">#REF!</definedName>
    <definedName name="GR_AIR_BRAND">#REF!</definedName>
    <definedName name="GR_by_Cate">#REF!</definedName>
    <definedName name="GR_LT_Brand">#REF!</definedName>
    <definedName name="GR_LT_Brand_Total">#REF!</definedName>
    <definedName name="GR_MB_Brand">#REF!</definedName>
    <definedName name="GR_MB_Brand_total">#REF!</definedName>
    <definedName name="GR_TB_BRAND">#REF!</definedName>
    <definedName name="GR_TB_BRAND_TOTAL">#REF!</definedName>
    <definedName name="GR_TV_Brand">#REF!</definedName>
    <definedName name="GR_TV_BRAND_TOTAL">#REF!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43020.2050578704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Months">#REF!</definedName>
    <definedName name="MW_AC_GR_BRAND">#REF!</definedName>
    <definedName name="MW_AC_GR_BRAND_TOTAL">#REF!</definedName>
    <definedName name="MW_AC_REV_brand">#REF!</definedName>
    <definedName name="MW_AC_REV_Brand_Total">#REF!</definedName>
    <definedName name="MW_DP_STORE">#REF!</definedName>
    <definedName name="MW_GR_cate">#REF!</definedName>
    <definedName name="MW_LT_GR_Brand">#REF!</definedName>
    <definedName name="MW_LT_GR_Brand_Total">#REF!</definedName>
    <definedName name="MW_LT_REV_Brand">#REF!</definedName>
    <definedName name="MW_LT_REV_Brand_Total">#REF!</definedName>
    <definedName name="MW_MB_GR_brand">#REF!</definedName>
    <definedName name="MW_MB_GR_Brand_Total">#REF!</definedName>
    <definedName name="MW_MB_REV_Brand">#REF!</definedName>
    <definedName name="MW_MB_REV_Brand_total">#REF!</definedName>
    <definedName name="MW_rev_by_cate">#REF!</definedName>
    <definedName name="MW_REV_store">#REF!</definedName>
    <definedName name="MW_TB_GR_Brand">#REF!</definedName>
    <definedName name="MW_TB_GR_brand_Total">#REF!</definedName>
    <definedName name="MW_TB_REV_brand">#REF!</definedName>
    <definedName name="MW_TB_REV_Brand_Total">#REF!</definedName>
    <definedName name="Period_Report">#REF!</definedName>
    <definedName name="raw_dates">#REF!</definedName>
    <definedName name="raw_keys">#REF!</definedName>
    <definedName name="raw_metrics">#REF!</definedName>
    <definedName name="raw_values">#REF!</definedName>
    <definedName name="REV_AC_Brand">#REF!</definedName>
    <definedName name="REV_AC_BRAND_TOTAL">#REF!</definedName>
    <definedName name="REV_AIR_BRAND">#REF!</definedName>
    <definedName name="REV_by_Cate">#REF!</definedName>
    <definedName name="REV_CATE_Q">#REF!</definedName>
    <definedName name="REV_LT_Brand">#REF!</definedName>
    <definedName name="REV_LT_brand_total">#REF!</definedName>
    <definedName name="REV_MB_Brand">#REF!</definedName>
    <definedName name="REV_MB_brand_total">#REF!</definedName>
    <definedName name="REV_store">#REF!</definedName>
    <definedName name="REV_TB_BRAND">#REF!</definedName>
    <definedName name="REV_TB_BRAND_TOTAL">#REF!</definedName>
    <definedName name="REV_TV_BRAND">#REF!</definedName>
    <definedName name="REV_TV_BRAND_TOTAL">#REF!</definedName>
    <definedName name="Thoigi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" l="1"/>
  <c r="H21" i="1" s="1"/>
  <c r="F5" i="3"/>
  <c r="G21" i="1" s="1"/>
  <c r="E5" i="3"/>
  <c r="D5" i="3"/>
  <c r="C21" i="1" s="1"/>
  <c r="C5" i="3"/>
  <c r="D5" i="2"/>
  <c r="D58" i="1" s="1"/>
  <c r="C5" i="2"/>
  <c r="C58" i="1" s="1"/>
  <c r="D64" i="1"/>
  <c r="C64" i="1"/>
  <c r="D63" i="1"/>
  <c r="C63" i="1"/>
  <c r="D62" i="1"/>
  <c r="C62" i="1"/>
  <c r="D61" i="1"/>
  <c r="C61" i="1"/>
  <c r="D70" i="1"/>
  <c r="C70" i="1"/>
  <c r="D68" i="1"/>
  <c r="C68" i="1"/>
  <c r="D67" i="1"/>
  <c r="C67" i="1"/>
  <c r="D66" i="1"/>
  <c r="D69" i="1" s="1"/>
  <c r="C66" i="1"/>
  <c r="D65" i="1"/>
  <c r="C65" i="1"/>
  <c r="D60" i="1"/>
  <c r="C60" i="1"/>
  <c r="D59" i="1"/>
  <c r="C59" i="1"/>
  <c r="D57" i="1"/>
  <c r="C57" i="1"/>
  <c r="D56" i="1"/>
  <c r="C56" i="1"/>
  <c r="C52" i="1"/>
  <c r="B52" i="1"/>
  <c r="C51" i="1"/>
  <c r="B51" i="1"/>
  <c r="D51" i="1" s="1"/>
  <c r="C50" i="1"/>
  <c r="B50" i="1"/>
  <c r="C49" i="1"/>
  <c r="B49" i="1"/>
  <c r="D49" i="1" s="1"/>
  <c r="C48" i="1"/>
  <c r="B48" i="1"/>
  <c r="D48" i="1" s="1"/>
  <c r="C47" i="1"/>
  <c r="B47" i="1"/>
  <c r="D47" i="1" s="1"/>
  <c r="C46" i="1"/>
  <c r="B46" i="1"/>
  <c r="C45" i="1"/>
  <c r="D5" i="4" s="1"/>
  <c r="B45" i="1"/>
  <c r="C5" i="4" s="1"/>
  <c r="C42" i="1"/>
  <c r="B42" i="1"/>
  <c r="C41" i="1"/>
  <c r="B41" i="1"/>
  <c r="D41" i="1" s="1"/>
  <c r="C40" i="1"/>
  <c r="B40" i="1"/>
  <c r="C39" i="1"/>
  <c r="B39" i="1"/>
  <c r="D39" i="1" s="1"/>
  <c r="C38" i="1"/>
  <c r="B38" i="1"/>
  <c r="D38" i="1" s="1"/>
  <c r="C37" i="1"/>
  <c r="B37" i="1"/>
  <c r="D37" i="1" s="1"/>
  <c r="C36" i="1"/>
  <c r="B36" i="1"/>
  <c r="D36" i="1" s="1"/>
  <c r="C35" i="1"/>
  <c r="B35" i="1"/>
  <c r="C34" i="1"/>
  <c r="B34" i="1"/>
  <c r="C33" i="1"/>
  <c r="B33" i="1"/>
  <c r="C32" i="1"/>
  <c r="B32" i="1"/>
  <c r="D32" i="1" s="1"/>
  <c r="C31" i="1"/>
  <c r="B31" i="1"/>
  <c r="D31" i="1" s="1"/>
  <c r="H27" i="1"/>
  <c r="G27" i="1"/>
  <c r="D27" i="1"/>
  <c r="C27" i="1"/>
  <c r="B27" i="1"/>
  <c r="H26" i="1"/>
  <c r="G26" i="1"/>
  <c r="D26" i="1"/>
  <c r="C26" i="1"/>
  <c r="B26" i="1"/>
  <c r="H25" i="1"/>
  <c r="G25" i="1"/>
  <c r="I25" i="1" s="1"/>
  <c r="D25" i="1"/>
  <c r="C25" i="1"/>
  <c r="B25" i="1"/>
  <c r="H24" i="1"/>
  <c r="G24" i="1"/>
  <c r="I24" i="1" s="1"/>
  <c r="D24" i="1"/>
  <c r="C24" i="1"/>
  <c r="B24" i="1"/>
  <c r="F24" i="1" s="1"/>
  <c r="H23" i="1"/>
  <c r="G23" i="1"/>
  <c r="D23" i="1"/>
  <c r="C23" i="1"/>
  <c r="B23" i="1"/>
  <c r="H22" i="1"/>
  <c r="G22" i="1"/>
  <c r="D22" i="1"/>
  <c r="C22" i="1"/>
  <c r="B22" i="1"/>
  <c r="F22" i="1" s="1"/>
  <c r="D21" i="1"/>
  <c r="B21" i="1"/>
  <c r="H19" i="1"/>
  <c r="G19" i="1"/>
  <c r="D19" i="1"/>
  <c r="C19" i="1"/>
  <c r="B19" i="1"/>
  <c r="H18" i="1"/>
  <c r="G18" i="1"/>
  <c r="I18" i="1" s="1"/>
  <c r="D18" i="1"/>
  <c r="C18" i="1"/>
  <c r="B18" i="1"/>
  <c r="H17" i="1"/>
  <c r="G17" i="1"/>
  <c r="I17" i="1" s="1"/>
  <c r="D17" i="1"/>
  <c r="C17" i="1"/>
  <c r="B17" i="1"/>
  <c r="F17" i="1" s="1"/>
  <c r="H16" i="1"/>
  <c r="G16" i="1"/>
  <c r="D16" i="1"/>
  <c r="C16" i="1"/>
  <c r="B16" i="1"/>
  <c r="H15" i="1"/>
  <c r="G15" i="1"/>
  <c r="D15" i="1"/>
  <c r="C15" i="1"/>
  <c r="B15" i="1"/>
  <c r="H14" i="1"/>
  <c r="G14" i="1"/>
  <c r="I14" i="1" s="1"/>
  <c r="D14" i="1"/>
  <c r="C14" i="1"/>
  <c r="B14" i="1"/>
  <c r="H13" i="1"/>
  <c r="G13" i="1"/>
  <c r="D13" i="1"/>
  <c r="C13" i="1"/>
  <c r="B13" i="1"/>
  <c r="F13" i="1" s="1"/>
  <c r="H12" i="1"/>
  <c r="G12" i="1"/>
  <c r="D12" i="1"/>
  <c r="C12" i="1"/>
  <c r="B12" i="1"/>
  <c r="E12" i="1" s="1"/>
  <c r="H11" i="1"/>
  <c r="G11" i="1"/>
  <c r="D11" i="1"/>
  <c r="C11" i="1"/>
  <c r="B11" i="1"/>
  <c r="H10" i="1"/>
  <c r="G10" i="1"/>
  <c r="I10" i="1" s="1"/>
  <c r="D10" i="1"/>
  <c r="C10" i="1"/>
  <c r="B10" i="1"/>
  <c r="E10" i="1" s="1"/>
  <c r="H9" i="1"/>
  <c r="G9" i="1"/>
  <c r="D9" i="1"/>
  <c r="C9" i="1"/>
  <c r="B9" i="1"/>
  <c r="H8" i="1"/>
  <c r="G8" i="1"/>
  <c r="D8" i="1"/>
  <c r="C8" i="1"/>
  <c r="B8" i="1"/>
  <c r="F8" i="1" s="1"/>
  <c r="H7" i="1"/>
  <c r="G7" i="1"/>
  <c r="D7" i="1"/>
  <c r="C7" i="1"/>
  <c r="B7" i="1"/>
  <c r="H6" i="1"/>
  <c r="G6" i="1"/>
  <c r="I6" i="1" s="1"/>
  <c r="D6" i="1"/>
  <c r="C6" i="1"/>
  <c r="B6" i="1"/>
  <c r="H5" i="1"/>
  <c r="G5" i="1"/>
  <c r="D5" i="1"/>
  <c r="J5" i="1" s="1"/>
  <c r="C5" i="1"/>
  <c r="B5" i="1"/>
  <c r="F5" i="1" s="1"/>
  <c r="F7" i="1" l="1"/>
  <c r="F15" i="1"/>
  <c r="F26" i="1"/>
  <c r="I7" i="1"/>
  <c r="F14" i="1"/>
  <c r="I23" i="1"/>
  <c r="I19" i="1"/>
  <c r="I22" i="1"/>
  <c r="F27" i="1"/>
  <c r="I12" i="1"/>
  <c r="E19" i="1"/>
  <c r="F19" i="1"/>
  <c r="F9" i="1"/>
  <c r="D35" i="1"/>
  <c r="D46" i="1"/>
  <c r="I16" i="1"/>
  <c r="F11" i="1"/>
  <c r="I11" i="1"/>
  <c r="F18" i="1"/>
  <c r="D40" i="1"/>
  <c r="D50" i="1"/>
  <c r="C69" i="1"/>
  <c r="I8" i="1"/>
  <c r="F6" i="1"/>
  <c r="I15" i="1"/>
  <c r="F23" i="1"/>
  <c r="D42" i="1"/>
  <c r="E11" i="1"/>
  <c r="I9" i="1"/>
  <c r="F16" i="1"/>
  <c r="I26" i="1"/>
  <c r="E26" i="1"/>
  <c r="D33" i="1"/>
  <c r="E7" i="1"/>
  <c r="E15" i="1"/>
  <c r="D34" i="1"/>
  <c r="E24" i="1"/>
  <c r="E5" i="1"/>
  <c r="E13" i="1"/>
  <c r="E22" i="1"/>
  <c r="I5" i="1"/>
  <c r="I13" i="1"/>
  <c r="F25" i="1"/>
  <c r="I27" i="1"/>
  <c r="D52" i="1"/>
  <c r="E9" i="1"/>
  <c r="E17" i="1"/>
  <c r="E23" i="1"/>
  <c r="E25" i="1"/>
  <c r="E27" i="1"/>
  <c r="C55" i="1"/>
  <c r="E6" i="1"/>
  <c r="E8" i="1"/>
  <c r="E14" i="1"/>
  <c r="E16" i="1"/>
  <c r="E18" i="1"/>
  <c r="F10" i="1"/>
  <c r="F12" i="1"/>
  <c r="D55" i="1"/>
</calcChain>
</file>

<file path=xl/sharedStrings.xml><?xml version="1.0" encoding="utf-8"?>
<sst xmlns="http://schemas.openxmlformats.org/spreadsheetml/2006/main" count="452" uniqueCount="392">
  <si>
    <t>TÓM TẮT BÁO CÁO TÀI CHÍNH  ·  FINANCIAL STATEMENTS SUMMARY</t>
  </si>
  <si>
    <t>KẾT QUẢ KINH DOANH  ·  INCOME STATEMENT</t>
  </si>
  <si>
    <t>Chỉ tiêu · Items</t>
  </si>
  <si>
    <t>Q2/2026</t>
  </si>
  <si>
    <t>Q2/2025</t>
  </si>
  <si>
    <t>Q1/2026</t>
  </si>
  <si>
    <t>%YoY</t>
  </si>
  <si>
    <t>%QoQ</t>
  </si>
  <si>
    <t>LK/YTD 2026</t>
  </si>
  <si>
    <t>LK/YTD 2025</t>
  </si>
  <si>
    <t>Doanh thu thuần · Net revenue</t>
  </si>
  <si>
    <t>Giá vốn hàng bán · COGS</t>
  </si>
  <si>
    <t>Lợi nhuận gộp · Gross profit</t>
  </si>
  <si>
    <t>Doanh thu tài chính · Financial income</t>
  </si>
  <si>
    <t>Chi phí tài chính · Financial expense</t>
  </si>
  <si>
    <t xml:space="preserve">   Trong đó: chi phí lãi vay · Interest exp.</t>
  </si>
  <si>
    <t>Chi phí bán hàng · Selling expense</t>
  </si>
  <si>
    <t>Chi phí QLDN · G&amp;A expense</t>
  </si>
  <si>
    <t>Phần lãi từ LDLK · Share of JV profit</t>
  </si>
  <si>
    <t>LN thuần HĐKD · Operating profit</t>
  </si>
  <si>
    <t>Lãi/lỗ khác · Net other profit</t>
  </si>
  <si>
    <t>LN trước thuế · Profit before tax</t>
  </si>
  <si>
    <t>Chi phí thuế TNDN · Income tax</t>
  </si>
  <si>
    <t>LN sau thuế · Net profit after tax</t>
  </si>
  <si>
    <t>EPS cơ bản (đồng) · Basic EPS (VND)</t>
  </si>
  <si>
    <t>Biên lợi nhuận &amp; chi phí · Expense &amp; profit margins</t>
  </si>
  <si>
    <t>pp YoY</t>
  </si>
  <si>
    <t>pp QoQ</t>
  </si>
  <si>
    <t>Biên Lợi nhuận gộp · Gross margin</t>
  </si>
  <si>
    <t>Biên Chi phí bán hàng · Selling expenses margin</t>
  </si>
  <si>
    <t>Biên Chi phí QLDN · G&amp;A margin</t>
  </si>
  <si>
    <t>Biên EBITDA · EBITDA margin</t>
  </si>
  <si>
    <t>Biên LN hoạt động · Operating margin</t>
  </si>
  <si>
    <t>Biên LNST · Net margin</t>
  </si>
  <si>
    <t>BẢNG CÂN ĐỐI KẾ TOÁN  ·  BALANCE SHEET</t>
  </si>
  <si>
    <t>30/06/2026</t>
  </si>
  <si>
    <t>31/12/2025</t>
  </si>
  <si>
    <t>Tiền &amp; tương đương tiền · Cash &amp; equiv.</t>
  </si>
  <si>
    <t>Đầu tư TC ngắn hạn · ST investments</t>
  </si>
  <si>
    <t>Phải thu ngắn hạn · ST receivables</t>
  </si>
  <si>
    <t>Hàng tồn kho · Inventories</t>
  </si>
  <si>
    <t>Tài sản ngắn hạn · Current assets</t>
  </si>
  <si>
    <t>Tài sản dài hạn · Non-current assets</t>
  </si>
  <si>
    <t>TỔNG TÀI SẢN · TOTAL ASSETS</t>
  </si>
  <si>
    <t>Phải trả người bán NH · ST trade payables</t>
  </si>
  <si>
    <t>Vay ngắn hạn · Short-term loans</t>
  </si>
  <si>
    <t>Nợ phải trả · Total liabilities</t>
  </si>
  <si>
    <t>Vốn chủ sở hữu · Equity</t>
  </si>
  <si>
    <t>TỔNG NGUỒN VỐN · TOTAL L&amp;E</t>
  </si>
  <si>
    <t>LƯU CHUYỂN TIỀN TỆ  ·  CASH FLOW</t>
  </si>
  <si>
    <t>LC thuần HĐKD · CFO</t>
  </si>
  <si>
    <t>LC thuần HĐĐT · CFI</t>
  </si>
  <si>
    <t xml:space="preserve">   Trong đó: Đầu tư TSCĐ · In which: Capex</t>
  </si>
  <si>
    <t>LC thuần HĐTC · CFF</t>
  </si>
  <si>
    <t>LC tiền thuần trong kỳ · Net CF change</t>
  </si>
  <si>
    <t>Tiền đầu kỳ · Opening cash</t>
  </si>
  <si>
    <t>Tiền cuối kỳ · Closing cash</t>
  </si>
  <si>
    <t>CÁC HỆ SỐ TÀI CHÍNH CHỦ YẾU · KEY FINANCIAL RATIOS</t>
  </si>
  <si>
    <t>1. CHỈ TIÊU VỀ KHẢ NĂNG THANH TOÁN  ·  Liquidity ratios</t>
  </si>
  <si>
    <t>Đơn vị · Unit</t>
  </si>
  <si>
    <t>Hệ số thanh toán ngắn hạn · Current ratio</t>
  </si>
  <si>
    <t>lần · times</t>
  </si>
  <si>
    <t>Hệ số thanh toán nhanh · Quick ratio</t>
  </si>
  <si>
    <t>2. CHỈ TIÊU VỀ CƠ CẤU VỐN  ·  Capital structure ratios</t>
  </si>
  <si>
    <t>Hệ số Nợ / Tổng tài sản · Debt-to-assets</t>
  </si>
  <si>
    <t>Hệ số Nợ / Vốn chủ sở hữu · Debt-to-equity</t>
  </si>
  <si>
    <t>Số ngày tồn kho · Days inventory</t>
  </si>
  <si>
    <t>ngày · days</t>
  </si>
  <si>
    <t>Số ngày phải thu · Days receivables</t>
  </si>
  <si>
    <t>Số ngày phải trả · Days payables</t>
  </si>
  <si>
    <t>Chu kỳ chuyển đổi tiền mặt · Cash conversion cycle</t>
  </si>
  <si>
    <t>Doanh thu thuần / Tổng tài sản · Asset turnover</t>
  </si>
  <si>
    <t>vòng · rounds</t>
  </si>
  <si>
    <t>Tỷ suất sinh lời trên vốn chủ · ROE</t>
  </si>
  <si>
    <t>%</t>
  </si>
  <si>
    <t>Tỷ suất sinh lời trên vốn đầu tư · ROIC</t>
  </si>
  <si>
    <t>Tỷ suất sinh lời trên tổng tài sản · ROA</t>
  </si>
  <si>
    <t>CTCP ĐẦU TƯ ĐIỆN MÁY XANH</t>
  </si>
  <si>
    <t>DIEN MAY XANH INVESTMENT JSC</t>
  </si>
  <si>
    <t>BẢNG CÂN ĐỐI KẾ TOÁN</t>
  </si>
  <si>
    <t>BALANCE SHEET</t>
  </si>
  <si>
    <t>Đơn vị tính: đồng</t>
  </si>
  <si>
    <t>Unit: VND</t>
  </si>
  <si>
    <t>Chỉ tiêu</t>
  </si>
  <si>
    <t>Items</t>
  </si>
  <si>
    <t>A. TÀI SẢN NGẮN HẠN</t>
  </si>
  <si>
    <t>A. CURRENT ASSETS</t>
  </si>
  <si>
    <t>I. Tiền và các khoản tương đương tiền</t>
  </si>
  <si>
    <t>I. Cash &amp; cash equivalents</t>
  </si>
  <si>
    <t>1. Tiền</t>
  </si>
  <si>
    <t>1. Cash</t>
  </si>
  <si>
    <t>2. Các khoản tương đương tiền</t>
  </si>
  <si>
    <t>2. Cash equivalents</t>
  </si>
  <si>
    <t>II. Đầu tư tài chính ngắn hạn</t>
  </si>
  <si>
    <t>II. Short-term investments</t>
  </si>
  <si>
    <t>1. Đầu tư nắm giữ đến ngày đáo hạn</t>
  </si>
  <si>
    <t>1. Held-to-maturity investments</t>
  </si>
  <si>
    <t>III. Các khoản phải thu ngắn hạn</t>
  </si>
  <si>
    <t>III. Current accounts receivable</t>
  </si>
  <si>
    <t>1. Phải thu ngắn hạn của khách hàng</t>
  </si>
  <si>
    <t>1. Short-term trade receivables</t>
  </si>
  <si>
    <t>2. Trả trước cho người bán ngắn hạn</t>
  </si>
  <si>
    <t>2. Short-term advances to suppliers</t>
  </si>
  <si>
    <t>3. Phải thu ngắn hạn khác</t>
  </si>
  <si>
    <t>3. Other short-term receivables</t>
  </si>
  <si>
    <t>IV. Hàng tồn kho</t>
  </si>
  <si>
    <t>IV. Inventories</t>
  </si>
  <si>
    <t>1. Hàng tồn kho</t>
  </si>
  <si>
    <t>1. Inventories</t>
  </si>
  <si>
    <t>2. Dự phòng giảm giá hàng tồn kho</t>
  </si>
  <si>
    <t>2. Provision for obsolete inventories</t>
  </si>
  <si>
    <t>V. Tài sản ngắn hạn khác</t>
  </si>
  <si>
    <t>V. Other current assets</t>
  </si>
  <si>
    <t>1. Chi phí trả trước ngắn hạn</t>
  </si>
  <si>
    <t>1. Short-term prepaid expenses</t>
  </si>
  <si>
    <t>2. Thuế GTGT được khấu trừ</t>
  </si>
  <si>
    <t>2. Value-added tax deductible</t>
  </si>
  <si>
    <t>B. TÀI SẢN DÀI HẠN</t>
  </si>
  <si>
    <t>B. NON-CURRENT ASSETS</t>
  </si>
  <si>
    <t>I. Các khoản phải thu dài hạn</t>
  </si>
  <si>
    <t>I. Long-term receivables</t>
  </si>
  <si>
    <t>1. Phải thu dài hạn khác</t>
  </si>
  <si>
    <t>1. Other long-term receivables</t>
  </si>
  <si>
    <t>II. Tài sản cố định</t>
  </si>
  <si>
    <t>II. Fixed assets</t>
  </si>
  <si>
    <t>1. Tài sản cố định hữu hình</t>
  </si>
  <si>
    <t>1. Tangible fixed assets</t>
  </si>
  <si>
    <t>Nguyên giá</t>
  </si>
  <si>
    <t>Cost</t>
  </si>
  <si>
    <t>Giá trị khấu hao luỹ kế</t>
  </si>
  <si>
    <t>Accumulated depreciation</t>
  </si>
  <si>
    <t>2. Tài sản cố định vô hình</t>
  </si>
  <si>
    <t>2. Intangible fixed assets</t>
  </si>
  <si>
    <t>Giá trị hao mòn luỹ kế</t>
  </si>
  <si>
    <t>Accumulated amortisation</t>
  </si>
  <si>
    <t>III. Tài sản dở dang dài hạn</t>
  </si>
  <si>
    <t>III. Long-term asset in progress</t>
  </si>
  <si>
    <t>1. Chi phí xây dựng cơ bản dở dang</t>
  </si>
  <si>
    <t>1. Construction in progress</t>
  </si>
  <si>
    <t>IV. Đầu tư tài chính dài hạn</t>
  </si>
  <si>
    <t>IV. Long-term investments</t>
  </si>
  <si>
    <t>1. Đầu tư vào công ty liên doanh</t>
  </si>
  <si>
    <t>1. Investment in jointly controlled entity</t>
  </si>
  <si>
    <t>2. Đầu tư nắm giữ đến đáo hạn dài hạn</t>
  </si>
  <si>
    <t>2. Held-to-maturity investments</t>
  </si>
  <si>
    <t>V. Tài sản dài hạn khác</t>
  </si>
  <si>
    <t>V. Other long-term assets</t>
  </si>
  <si>
    <t>1. Chi phí trả trước dài hạn</t>
  </si>
  <si>
    <t>1. Long-term prepaid expenses</t>
  </si>
  <si>
    <t>2. Tài sản thuế thu nhập hoãn lại</t>
  </si>
  <si>
    <t>2. Deferred tax assets</t>
  </si>
  <si>
    <t>TỔNG CỘNG TÀI SẢN</t>
  </si>
  <si>
    <t>TOTAL ASSETS</t>
  </si>
  <si>
    <t>C. NỢ PHẢI TRẢ</t>
  </si>
  <si>
    <t>C. LIABILITIES</t>
  </si>
  <si>
    <t>I. Nợ ngắn hạn</t>
  </si>
  <si>
    <t>I. Current liabilities</t>
  </si>
  <si>
    <t>1. Phải trả người bán ngắn hạn</t>
  </si>
  <si>
    <t>1. Short-term trade payables</t>
  </si>
  <si>
    <t>2. Người mua trả tiền trước ngắn hạn</t>
  </si>
  <si>
    <t>2. Short-term advances from customers</t>
  </si>
  <si>
    <t>3. Thuế và các khoản phải nộp Nhà nước</t>
  </si>
  <si>
    <t>3. Statutory obligations</t>
  </si>
  <si>
    <t>4. Phải trả người lao động</t>
  </si>
  <si>
    <t>4. Payables to employees</t>
  </si>
  <si>
    <t>5. Chi phí phải trả ngắn hạn</t>
  </si>
  <si>
    <t>5. Short-term accrued expenses</t>
  </si>
  <si>
    <t>6. Doanh thu chưa thực hiện ngắn hạn</t>
  </si>
  <si>
    <t>6. Short-term unearned revenue</t>
  </si>
  <si>
    <t>7. Phải trả ngắn hạn khác</t>
  </si>
  <si>
    <t>7. Other short-term payables</t>
  </si>
  <si>
    <t>8. Vay ngắn hạn</t>
  </si>
  <si>
    <t>8. Short-term loans</t>
  </si>
  <si>
    <t>9. Dự phòng phải trả ngắn hạn</t>
  </si>
  <si>
    <t>9. Short-term provisions</t>
  </si>
  <si>
    <t>II. Nợ dài hạn</t>
  </si>
  <si>
    <t>II. Long-term liabilities</t>
  </si>
  <si>
    <t>1. Doanh thu chờ phân bổ dài hạn</t>
  </si>
  <si>
    <t>1. Long-term unearned revenue</t>
  </si>
  <si>
    <t>D. VỐN CHỦ SỞ HỮU</t>
  </si>
  <si>
    <t>D. EQUITY</t>
  </si>
  <si>
    <t>1. Vốn góp của chủ sở hữu</t>
  </si>
  <si>
    <t>1. Owner's equity</t>
  </si>
  <si>
    <t>-Cổ phiếu phổ thông có quyền biểu quyết</t>
  </si>
  <si>
    <t>-Ordinary shares with voting rights</t>
  </si>
  <si>
    <t>2. Vốn khác của chủ sở hữu</t>
  </si>
  <si>
    <t>2. Other owner's equity</t>
  </si>
  <si>
    <t>3. Lợi nhuận sau thuế chưa phân phối</t>
  </si>
  <si>
    <t>3. Undistributed earnings</t>
  </si>
  <si>
    <t>-Lợi nhuận sau thuế chưa phân phối đến cuối kỳ trước</t>
  </si>
  <si>
    <t>-Undistributed earnings by the end of prior period</t>
  </si>
  <si>
    <t>-Lợi nhuận sau thuế chưa phân phối kỳ này</t>
  </si>
  <si>
    <t>-Undistributed earnings of current period</t>
  </si>
  <si>
    <t>TỔNG CỘNG NGUỒN VỐN</t>
  </si>
  <si>
    <t>TOTAL LIABILITIES &amp; EQUITY</t>
  </si>
  <si>
    <t>BÁO CÁO KẾT QUẢ HOẠT ĐỘNG KINH DOANH</t>
  </si>
  <si>
    <t>INCOME STATEMENT</t>
  </si>
  <si>
    <t>1. Doanh thu bán hàng và cung cấp dịch vụ</t>
  </si>
  <si>
    <t>Gross revenue from sale of goods &amp; rendering of services</t>
  </si>
  <si>
    <t>2. Các khoản giảm trừ doanh thu</t>
  </si>
  <si>
    <t>Deductions</t>
  </si>
  <si>
    <t>3. Doanh thu thuần về bán hàng và cung cấp dịch vụ</t>
  </si>
  <si>
    <t>Net revenue</t>
  </si>
  <si>
    <t>4. Giá vốn hàng bán và dịch vụ cung cấp</t>
  </si>
  <si>
    <t>Cost of goods sold</t>
  </si>
  <si>
    <t>5. Lợi nhuận gộp về bán hàng và cung cấp dịch vụ</t>
  </si>
  <si>
    <t>Gross profit</t>
  </si>
  <si>
    <t>6. Doanh thu hoạt động tài chính</t>
  </si>
  <si>
    <t>Financial income</t>
  </si>
  <si>
    <t>7. Chi phí tài chính</t>
  </si>
  <si>
    <t>Financial expense</t>
  </si>
  <si>
    <t>- Trong đó: Chi phí đi vay</t>
  </si>
  <si>
    <t>- Interest expense</t>
  </si>
  <si>
    <t>8. Chi phí bán hàng</t>
  </si>
  <si>
    <t>Selling expense</t>
  </si>
  <si>
    <t>9. Chi phí quản lý doanh nghiệp</t>
  </si>
  <si>
    <t>G&amp;A expense</t>
  </si>
  <si>
    <t>10. Phần lãi trong công ty liên doanh</t>
  </si>
  <si>
    <t>Share of profit from jointly controlled entity</t>
  </si>
  <si>
    <t>11. Lợi nhuận thuần từ hoạt động kinh doanh</t>
  </si>
  <si>
    <t>Operating profit</t>
  </si>
  <si>
    <t>12. Thu nhập khác</t>
  </si>
  <si>
    <t>Other income</t>
  </si>
  <si>
    <t>13. Chi phí khác</t>
  </si>
  <si>
    <t>Other expense</t>
  </si>
  <si>
    <t>14. Lãi khác</t>
  </si>
  <si>
    <t>Net other profit</t>
  </si>
  <si>
    <t>15. Tổng lợi nhuận trước thuế</t>
  </si>
  <si>
    <t>Profit before tax</t>
  </si>
  <si>
    <t>16. Chi phí thuế TNDN hiện hành</t>
  </si>
  <si>
    <t>Current corporate income tax</t>
  </si>
  <si>
    <t>17. Thu nhập (chi phí) thuế TNDN hoãn lại</t>
  </si>
  <si>
    <t>Deferred income tax</t>
  </si>
  <si>
    <t>18. Lợi nhuận sau thuế TNDN</t>
  </si>
  <si>
    <t>Net profit after tax</t>
  </si>
  <si>
    <t>19. LN sau thuế của cổ đông công ty mẹ</t>
  </si>
  <si>
    <t>NPAT attributable to shareholders of the parent</t>
  </si>
  <si>
    <t>20. LN sau thuế của cổ đông không kiểm soát</t>
  </si>
  <si>
    <t>NPAT attributable to non-controlling interests</t>
  </si>
  <si>
    <t>21. Lãi cơ bản trên cổ phiếu</t>
  </si>
  <si>
    <t>Basic earnings per share</t>
  </si>
  <si>
    <t>22. Lãi suy giảm trên cổ phiếu</t>
  </si>
  <si>
    <t>Diluted earnings per share</t>
  </si>
  <si>
    <t>BÁO CÁO LƯU CHUYỂN TIỀN TỆ</t>
  </si>
  <si>
    <t>CASH FLOW STATEMENT</t>
  </si>
  <si>
    <t>I. LƯU CHUYỂN TIỀN TỪ HOẠT ĐỘNG KINH DOANH</t>
  </si>
  <si>
    <t>I. CASH FLOW FROM OPERATING ACTIVITIES</t>
  </si>
  <si>
    <t>Lợi nhuận kế toán trước thuế</t>
  </si>
  <si>
    <t>Điều chỉnh cho các khoản:</t>
  </si>
  <si>
    <t>Adjustments for:</t>
  </si>
  <si>
    <t>Khấu hao TSCĐ và BĐSĐT</t>
  </si>
  <si>
    <t>Depreciation &amp; amortisation of fixed assets</t>
  </si>
  <si>
    <t>Dự phòng</t>
  </si>
  <si>
    <t>Provisions</t>
  </si>
  <si>
    <t>Lãi chênh lệch tỷ giá hối đoái</t>
  </si>
  <si>
    <t>Foreign exchange gain arising from revaluation of monetary accounts denominated in foreign currency</t>
  </si>
  <si>
    <t>Lãi/lỗ từ HĐ đầu tư, tài chính</t>
  </si>
  <si>
    <t>Profit from Investing activities</t>
  </si>
  <si>
    <t>Chi phí đi vay</t>
  </si>
  <si>
    <t>Interest expense</t>
  </si>
  <si>
    <t>LN từ HĐKD trước thay đổi vốn lưu động</t>
  </si>
  <si>
    <t>Operating profit before WC changes</t>
  </si>
  <si>
    <t>(Tăng) giảm các khoản phải thu</t>
  </si>
  <si>
    <t>(Increase) decrease in receivables</t>
  </si>
  <si>
    <t>Tăng hàng tồn kho</t>
  </si>
  <si>
    <t>Increase in inventory</t>
  </si>
  <si>
    <t>Tăng các khoản phải trả</t>
  </si>
  <si>
    <t>Increase (decrease) in payables</t>
  </si>
  <si>
    <t>(Tăng) giảm chi phí trả trước</t>
  </si>
  <si>
    <t>(Increase) decrease in prepaid expenses</t>
  </si>
  <si>
    <t>Chi phí đi vay đã trả</t>
  </si>
  <si>
    <t>Interest paid</t>
  </si>
  <si>
    <t>Thuế thu nhập doanh nghiệp đã nộp</t>
  </si>
  <si>
    <t>Corporate income tax paid</t>
  </si>
  <si>
    <t>Lưu chuyển tiền thuần từ HĐ kinh doanh</t>
  </si>
  <si>
    <t>Net cash from operating activities</t>
  </si>
  <si>
    <t>II. LƯU CHUYỂN TIỀN TỪ HOẠT ĐỘNG ĐẦU TƯ</t>
  </si>
  <si>
    <t>II. CASH FLOW FROM INVESTING ACTIVITIES</t>
  </si>
  <si>
    <t>Tiền chi mua sắm, xây dựng TSCĐ và TS dài hạn khác</t>
  </si>
  <si>
    <t>Purchase and construction of fixed asset</t>
  </si>
  <si>
    <t>Tiền thu thanh lý, nhượng bán TSCĐ</t>
  </si>
  <si>
    <t>Proceeds from disposal of fixed assets</t>
  </si>
  <si>
    <t>Tiền chi cho vay, tiền gửi ngân hàng có kỳ hạn</t>
  </si>
  <si>
    <t>Loans to other entities &amp; term deposits</t>
  </si>
  <si>
    <t>Thu hồi tiền gửi ngân hàng có kỳ hạn &amp; cho vay</t>
  </si>
  <si>
    <t>Collections term deposits &amp; loans</t>
  </si>
  <si>
    <t>Tiền chi đầu tư góp vốn vào đơn vị khác</t>
  </si>
  <si>
    <t>Payments for investment in other entities</t>
  </si>
  <si>
    <t>Tiền thu lãi từ tiền gửi, cho vay</t>
  </si>
  <si>
    <t>Interest received</t>
  </si>
  <si>
    <t>Lưu chuyển tiền thuần từ (sử dụng vào) HĐ đầu tư</t>
  </si>
  <si>
    <t>Net cash from (used in) investing activities</t>
  </si>
  <si>
    <t>III. LƯU CHUYỂN TIỀN TỪ HOẠT ĐỘNG TÀI CHÍNH</t>
  </si>
  <si>
    <t>III. CASH FLOW FROM FINANCING ACTIVITIES</t>
  </si>
  <si>
    <t>Tiền thu từ đi vay</t>
  </si>
  <si>
    <t>Drawdown from borrowings</t>
  </si>
  <si>
    <t>Tiền chi trả nợ gốc vay</t>
  </si>
  <si>
    <t>Repayment of borrowings</t>
  </si>
  <si>
    <t>Cổ tức đã trả</t>
  </si>
  <si>
    <t>Dividends paid</t>
  </si>
  <si>
    <t>Lưu chuyển tiền thuần sử dụng vào HĐ tài chính</t>
  </si>
  <si>
    <t>Net cash from used in financing activities</t>
  </si>
  <si>
    <t>Lưu chuyển tiền thuần trong kỳ</t>
  </si>
  <si>
    <t>Net change in cash</t>
  </si>
  <si>
    <t>Tiền và tương đương tiền đầu kỳ</t>
  </si>
  <si>
    <t>Cash and cash equipvalents at beginning of period</t>
  </si>
  <si>
    <t>Ảnh hưởng của thay đổi tỷ giá hối đoái</t>
  </si>
  <si>
    <t>Impact of exchange rate fluctuation</t>
  </si>
  <si>
    <t>Tiền và tương đương tiền cuối kỳ</t>
  </si>
  <si>
    <t>Cash and cash equipvalents at end of period</t>
  </si>
  <si>
    <t>SỐ LIỆU BCTC HỢP NHẤT NĂM 2025 — nguồn cho tính toán</t>
  </si>
  <si>
    <t>Trích từ Báo cáo tài chính hợp nhất đã kiểm toán (EY, ký ngày 26/02/2026). Đơn vị: đồng (VND). Số nhập tay từ báo cáo — dùng làm nguồn tham chiếu cho sheet "major financial ratios".</t>
  </si>
  <si>
    <t>A. KẾT QUẢ HOẠT ĐỘNG KINH DOANH HỢP NHẤT</t>
  </si>
  <si>
    <t>Chỉ tiêu | Items</t>
  </si>
  <si>
    <t>Mã số</t>
  </si>
  <si>
    <t>FY2025</t>
  </si>
  <si>
    <t>FY2024</t>
  </si>
  <si>
    <t>1. Doanh thu bán hàng và CCDV</t>
  </si>
  <si>
    <t>01</t>
  </si>
  <si>
    <t>02</t>
  </si>
  <si>
    <t>3. Doanh thu thuần</t>
  </si>
  <si>
    <t>10</t>
  </si>
  <si>
    <t>4. Giá vốn hàng bán</t>
  </si>
  <si>
    <t>11</t>
  </si>
  <si>
    <t>5. Lợi nhuận gộp</t>
  </si>
  <si>
    <t>20</t>
  </si>
  <si>
    <t>21</t>
  </si>
  <si>
    <t>22</t>
  </si>
  <si>
    <t xml:space="preserve">   - Trong đó: chi phí lãi vay</t>
  </si>
  <si>
    <t>23</t>
  </si>
  <si>
    <t>8. Phần lãi/lỗ trong công ty LD</t>
  </si>
  <si>
    <t>24</t>
  </si>
  <si>
    <t>9. Chi phí bán hàng</t>
  </si>
  <si>
    <t>25</t>
  </si>
  <si>
    <t>10. Chi phí quản lý doanh nghiệp</t>
  </si>
  <si>
    <t>26</t>
  </si>
  <si>
    <t>11. Lợi nhuận thuần từ HĐKD</t>
  </si>
  <si>
    <t>30</t>
  </si>
  <si>
    <t>12. Lãi/lỗ khác</t>
  </si>
  <si>
    <t>40</t>
  </si>
  <si>
    <t>13. Tổng lợi nhuận trước thuế</t>
  </si>
  <si>
    <t>50</t>
  </si>
  <si>
    <t>14. Chi phí thuế TNDN hiện hành</t>
  </si>
  <si>
    <t>51</t>
  </si>
  <si>
    <t>15. Thu nhập/(chi phí) thuế TNDN hoãn lại</t>
  </si>
  <si>
    <t>52</t>
  </si>
  <si>
    <t>16. Lợi nhuận sau thuế TNDN</t>
  </si>
  <si>
    <t>60</t>
  </si>
  <si>
    <t>17. LNST của cổ đông công ty mẹ</t>
  </si>
  <si>
    <t>61</t>
  </si>
  <si>
    <t>18. LNST của cổ đông không kiểm soát</t>
  </si>
  <si>
    <t>62</t>
  </si>
  <si>
    <t>19. Lãi cơ bản trên cổ phiếu (đồng)</t>
  </si>
  <si>
    <t>70</t>
  </si>
  <si>
    <t>B. BẢNG CÂN ĐỐI KẾ TOÁN HỢP NHẤT</t>
  </si>
  <si>
    <t>31/12/2024</t>
  </si>
  <si>
    <t>100</t>
  </si>
  <si>
    <t>110</t>
  </si>
  <si>
    <t>120</t>
  </si>
  <si>
    <t>130</t>
  </si>
  <si>
    <t xml:space="preserve">   - Phải thu KH ngắn hạn</t>
  </si>
  <si>
    <t>131</t>
  </si>
  <si>
    <t>140</t>
  </si>
  <si>
    <t>150</t>
  </si>
  <si>
    <t>200</t>
  </si>
  <si>
    <t>220</t>
  </si>
  <si>
    <t>250</t>
  </si>
  <si>
    <t>270</t>
  </si>
  <si>
    <t>300</t>
  </si>
  <si>
    <t xml:space="preserve">   I. Nợ ngắn hạn</t>
  </si>
  <si>
    <t>310</t>
  </si>
  <si>
    <t xml:space="preserve">   - Phải trả người bán NH</t>
  </si>
  <si>
    <t>311</t>
  </si>
  <si>
    <t xml:space="preserve">   - Vay ngắn hạn</t>
  </si>
  <si>
    <t>320</t>
  </si>
  <si>
    <t>400</t>
  </si>
  <si>
    <t xml:space="preserve">   - Vốn góp của chủ sở hữu</t>
  </si>
  <si>
    <t>411</t>
  </si>
  <si>
    <t xml:space="preserve">   - LNST chưa phân phối</t>
  </si>
  <si>
    <t>421</t>
  </si>
  <si>
    <t xml:space="preserve">   - Lợi ích cổ đông không kiểm soát</t>
  </si>
  <si>
    <t>429</t>
  </si>
  <si>
    <t>440</t>
  </si>
  <si>
    <t>C. LƯU CHUYỂN TIỀN TỆ HỢP NHẤT</t>
  </si>
  <si>
    <t>Lưu chuyển tiền thuần từ HĐ đầu tư</t>
  </si>
  <si>
    <t>Lưu chuyển tiền thuần từ HĐ tài chính</t>
  </si>
  <si>
    <t>Lưu chuyển tiền thuần trong năm</t>
  </si>
  <si>
    <t>Tiền và tương đương tiền đầu năm</t>
  </si>
  <si>
    <t>Ảnh hưởng thay đổi tỷ giá</t>
  </si>
  <si>
    <t>Tiền và tương đương tiền cuối năm</t>
  </si>
  <si>
    <t>3. CHỈ TIÊU KHẢ NĂNG SINH LỜI · Profitability ratios</t>
  </si>
  <si>
    <t>4. CHỈ TIÊU VỀ NĂNG LỰC HOẠT ĐỘNG  ·  Operating ratios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</si>
</sst>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;&quot;-&quot;"/>
    <numFmt numFmtId="165" formatCode="dd&quot;/&quot;mm&quot;/&quot;yyyy"/>
    <numFmt numFmtId="166" formatCode="#,##0;\(#,##0\);\-"/>
    <numFmt numFmtId="167" formatCode="#,##0.0;\(#,##0.0\);&quot;-&quot;"/>
    <numFmt numFmtId="168" formatCode="\+0.0%;\(0.0%\);&quot;-&quot;"/>
    <numFmt numFmtId="169" formatCode="0.0%"/>
  </numFmts>
  <fonts count="15" x14ac:knownFonts="1">
    <font>
      <sz val="11"/>
      <color theme="1"/>
      <name val="Montserrat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595959"/>
      <name val="Arial"/>
      <family val="2"/>
    </font>
    <font>
      <i/>
      <sz val="8"/>
      <color rgb="FF595959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FFFFFF"/>
      <name val="Arial"/>
      <family val="2"/>
    </font>
    <font>
      <sz val="8"/>
      <color rgb="FF80808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5496"/>
      </patternFill>
    </fill>
    <fill>
      <patternFill patternType="solid">
        <fgColor rgb="FFD6E0F0"/>
      </patternFill>
    </fill>
  </fills>
  <borders count="21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medium">
        <color rgb="FF404040"/>
      </bottom>
      <diagonal/>
    </border>
    <border>
      <left/>
      <right/>
      <top style="thin">
        <color rgb="FF808080"/>
      </top>
      <bottom style="medium">
        <color rgb="FF404040"/>
      </bottom>
      <diagonal/>
    </border>
    <border>
      <left style="thin">
        <color rgb="FFD9D9D9"/>
      </left>
      <right/>
      <top style="thin">
        <color rgb="FF808080"/>
      </top>
      <bottom style="medium">
        <color rgb="FF404040"/>
      </bottom>
      <diagonal/>
    </border>
    <border>
      <left style="thin">
        <color rgb="FF808080"/>
      </left>
      <right/>
      <top/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 style="thin">
        <color rgb="FFD9D9D9"/>
      </left>
      <right/>
      <top style="thin">
        <color rgb="FFBFBFBF"/>
      </top>
      <bottom/>
      <diagonal/>
    </border>
    <border>
      <left/>
      <right style="thin">
        <color rgb="FF808080"/>
      </right>
      <top style="thin">
        <color rgb="FFBFBFBF"/>
      </top>
      <bottom/>
      <diagonal/>
    </border>
    <border>
      <left style="thin">
        <color rgb="FF808080"/>
      </left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404040"/>
      </bottom>
      <diagonal/>
    </border>
    <border>
      <left style="thin">
        <color rgb="FFD9D9D9"/>
      </left>
      <right/>
      <top style="thin">
        <color rgb="FF404040"/>
      </top>
      <bottom style="thin">
        <color rgb="FF404040"/>
      </bottom>
      <diagonal/>
    </border>
    <border>
      <left/>
      <right style="thin">
        <color rgb="FF808080"/>
      </right>
      <top style="thin">
        <color rgb="FF404040"/>
      </top>
      <bottom style="thin">
        <color rgb="FF40404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D9D9D9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vertical="center"/>
    </xf>
    <xf numFmtId="0" fontId="8" fillId="2" borderId="19" xfId="0" applyFont="1" applyFill="1" applyBorder="1" applyAlignment="1">
      <alignment horizontal="left" vertical="center" indent="1"/>
    </xf>
    <xf numFmtId="0" fontId="8" fillId="2" borderId="19" xfId="0" applyFont="1" applyFill="1" applyBorder="1" applyAlignment="1">
      <alignment horizontal="center" vertical="center"/>
    </xf>
    <xf numFmtId="164" fontId="10" fillId="0" borderId="19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center" vertical="center"/>
    </xf>
    <xf numFmtId="0" fontId="9" fillId="4" borderId="19" xfId="0" applyFont="1" applyFill="1" applyBorder="1" applyAlignment="1">
      <alignment horizontal="left" vertical="center" indent="1"/>
    </xf>
    <xf numFmtId="0" fontId="12" fillId="4" borderId="19" xfId="0" applyFont="1" applyFill="1" applyBorder="1" applyAlignment="1">
      <alignment horizontal="center" vertical="center"/>
    </xf>
    <xf numFmtId="164" fontId="9" fillId="4" borderId="19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5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166" fontId="1" fillId="0" borderId="5" xfId="0" applyNumberFormat="1" applyFont="1" applyBorder="1" applyAlignment="1">
      <alignment vertical="center"/>
    </xf>
    <xf numFmtId="166" fontId="1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6" fontId="2" fillId="0" borderId="5" xfId="0" applyNumberFormat="1" applyFont="1" applyBorder="1" applyAlignment="1">
      <alignment vertical="center"/>
    </xf>
    <xf numFmtId="166" fontId="2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6" fontId="1" fillId="0" borderId="9" xfId="0" applyNumberFormat="1" applyFont="1" applyBorder="1" applyAlignment="1">
      <alignment vertical="center"/>
    </xf>
    <xf numFmtId="166" fontId="1" fillId="0" borderId="10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166" fontId="1" fillId="0" borderId="14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66" fontId="2" fillId="0" borderId="17" xfId="0" applyNumberFormat="1" applyFont="1" applyBorder="1" applyAlignment="1">
      <alignment vertical="center"/>
    </xf>
    <xf numFmtId="166" fontId="2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19" xfId="0" applyFont="1" applyBorder="1" applyAlignment="1">
      <alignment horizontal="left" vertical="center"/>
    </xf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164" fontId="13" fillId="0" borderId="19" xfId="0" applyNumberFormat="1" applyFont="1" applyBorder="1" applyAlignment="1">
      <alignment horizontal="center" vertical="center"/>
    </xf>
    <xf numFmtId="168" fontId="13" fillId="0" borderId="1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19" xfId="0" applyFont="1" applyBorder="1" applyAlignment="1">
      <alignment horizontal="left" vertical="center"/>
    </xf>
    <xf numFmtId="164" fontId="14" fillId="0" borderId="19" xfId="0" applyNumberFormat="1" applyFont="1" applyBorder="1" applyAlignment="1">
      <alignment horizontal="center" vertical="center"/>
    </xf>
    <xf numFmtId="168" fontId="14" fillId="0" borderId="19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left"/>
    </xf>
    <xf numFmtId="169" fontId="14" fillId="0" borderId="19" xfId="0" applyNumberFormat="1" applyFont="1" applyBorder="1" applyAlignment="1">
      <alignment horizontal="center"/>
    </xf>
    <xf numFmtId="168" fontId="14" fillId="0" borderId="19" xfId="0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6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horizontal="left"/>
    </xf>
    <xf numFmtId="0" fontId="14" fillId="0" borderId="20" xfId="0" applyFont="1" applyBorder="1" applyAlignment="1">
      <alignment horizontal="center"/>
    </xf>
    <xf numFmtId="167" fontId="14" fillId="0" borderId="19" xfId="0" applyNumberFormat="1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9" fontId="14" fillId="0" borderId="0" xfId="0" applyNumberFormat="1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/>
    <xf numFmtId="0" fontId="7" fillId="3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 wrapText="1"/>
    </xf>
    <xf numFmtId="164" fontId="1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Montserrat"/>
        <a:ea typeface="Montserrat"/>
        <a:cs typeface="Montserrat"/>
      </a:majorFont>
      <a:minorFont>
        <a:latin typeface="Montserrat"/>
        <a:ea typeface="Montserrat"/>
        <a:cs typeface="Montserrat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64C5220-318D-4407-ADE8-B50332B5BF21}">
  <we:reference id="wa200010725" version="1.0.0.1" store="en-US" storeType="OMEX"/>
  <we:alternateReferences>
    <we:reference id="wa200010725" version="1.0.0.1" store="" storeType="OMEX"/>
  </we:alternateReferences>
  <we:properties>
    <we:property name="claude.fileId" value="&quot;e19031a5-6792-4559-8f5b-9c731d6ce683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showGridLines="0" zoomScale="70" zoomScaleNormal="70" workbookViewId="0">
      <pane ySplit="4" topLeftCell="A5" activePane="bottomLeft" state="frozen"/>
      <selection pane="bottomLeft" activeCell="G18" sqref="G18"/>
    </sheetView>
  </sheetViews>
  <sheetFormatPr baseColWidth="10" defaultColWidth="9" defaultRowHeight="13" x14ac:dyDescent="0.2"/>
  <cols>
    <col min="1" max="1" width="38.7109375" style="47" bestFit="1" customWidth="1"/>
    <col min="2" max="9" width="12.42578125" style="63" customWidth="1"/>
    <col min="10" max="10" width="9" style="47" customWidth="1"/>
    <col min="11" max="16384" width="9" style="47"/>
  </cols>
  <sheetData>
    <row r="1" spans="1:10" ht="13" customHeight="1" x14ac:dyDescent="0.2">
      <c r="A1" s="45" t="s">
        <v>0</v>
      </c>
      <c r="B1" s="46"/>
      <c r="C1" s="46"/>
      <c r="D1" s="46"/>
      <c r="E1" s="46"/>
      <c r="F1" s="46"/>
      <c r="G1" s="46"/>
      <c r="H1" s="46"/>
      <c r="I1" s="46"/>
    </row>
    <row r="3" spans="1:10" ht="13" customHeight="1" x14ac:dyDescent="0.2">
      <c r="A3" s="45" t="s">
        <v>1</v>
      </c>
      <c r="B3" s="46"/>
      <c r="C3" s="46"/>
      <c r="D3" s="46"/>
      <c r="E3" s="46"/>
      <c r="F3" s="46"/>
      <c r="G3" s="46"/>
      <c r="H3" s="46"/>
      <c r="I3" s="46"/>
    </row>
    <row r="4" spans="1:10" ht="13" customHeight="1" x14ac:dyDescent="0.2">
      <c r="A4" s="48" t="s">
        <v>2</v>
      </c>
      <c r="B4" s="49" t="s">
        <v>3</v>
      </c>
      <c r="C4" s="49" t="s">
        <v>4</v>
      </c>
      <c r="D4" s="49" t="s">
        <v>5</v>
      </c>
      <c r="E4" s="49" t="s">
        <v>6</v>
      </c>
      <c r="F4" s="49" t="s">
        <v>7</v>
      </c>
      <c r="G4" s="50" t="s">
        <v>8</v>
      </c>
      <c r="H4" s="50" t="s">
        <v>9</v>
      </c>
      <c r="I4" s="49" t="s">
        <v>6</v>
      </c>
    </row>
    <row r="5" spans="1:10" s="53" customFormat="1" ht="13" customHeight="1" x14ac:dyDescent="0.2">
      <c r="A5" s="48" t="s">
        <v>10</v>
      </c>
      <c r="B5" s="51">
        <f>'P&amp;L'!C8/1000000000</f>
        <v>32737.62888638</v>
      </c>
      <c r="C5" s="51">
        <f>'P&amp;L'!D8/1000000000</f>
        <v>26085.650586828</v>
      </c>
      <c r="D5" s="51">
        <f>'P&amp;L'!E8/1000000000</f>
        <v>32541.950091890001</v>
      </c>
      <c r="E5" s="52">
        <f t="shared" ref="E5:E19" si="0">IFERROR((B5-C5)/ABS(C5),"")</f>
        <v>0.25500526726026645</v>
      </c>
      <c r="F5" s="52">
        <f t="shared" ref="F5:F19" si="1">IFERROR((B5-D5)/ABS(D5),"")</f>
        <v>6.0131244113353017E-3</v>
      </c>
      <c r="G5" s="51">
        <f>'P&amp;L'!F8/1000000000</f>
        <v>65279.578978270001</v>
      </c>
      <c r="H5" s="51">
        <f>'P&amp;L'!G8/1000000000</f>
        <v>51239.208654941998</v>
      </c>
      <c r="I5" s="52">
        <f t="shared" ref="I5:I19" si="2">IFERROR((G5-H5)/ABS(H5),"")</f>
        <v>0.27401614294786375</v>
      </c>
      <c r="J5" s="75">
        <f>D5+B5</f>
        <v>65279.578978270001</v>
      </c>
    </row>
    <row r="6" spans="1:10" ht="13" customHeight="1" x14ac:dyDescent="0.2">
      <c r="A6" s="54" t="s">
        <v>11</v>
      </c>
      <c r="B6" s="55">
        <f>'P&amp;L'!C9/1000000000</f>
        <v>-25831.447587179999</v>
      </c>
      <c r="C6" s="55">
        <f>'P&amp;L'!D9/1000000000</f>
        <v>-21528.189388899998</v>
      </c>
      <c r="D6" s="55">
        <f>'P&amp;L'!E9/1000000000</f>
        <v>-26300.7287794</v>
      </c>
      <c r="E6" s="56">
        <f t="shared" si="0"/>
        <v>-0.1998894621625158</v>
      </c>
      <c r="F6" s="52">
        <f t="shared" si="1"/>
        <v>1.7842896908148241E-2</v>
      </c>
      <c r="G6" s="55">
        <f>'P&amp;L'!F9/1000000000</f>
        <v>-52132.176366580003</v>
      </c>
      <c r="H6" s="55">
        <f>'P&amp;L'!G9/1000000000</f>
        <v>-42155.575905536003</v>
      </c>
      <c r="I6" s="56">
        <f t="shared" si="2"/>
        <v>-0.23666146759327847</v>
      </c>
    </row>
    <row r="7" spans="1:10" s="53" customFormat="1" ht="13" customHeight="1" x14ac:dyDescent="0.2">
      <c r="A7" s="48" t="s">
        <v>12</v>
      </c>
      <c r="B7" s="51">
        <f>'P&amp;L'!C10/1000000000</f>
        <v>6906.1812991999996</v>
      </c>
      <c r="C7" s="51">
        <f>'P&amp;L'!D10/1000000000</f>
        <v>4557.4611979279998</v>
      </c>
      <c r="D7" s="51">
        <f>'P&amp;L'!E10/1000000000</f>
        <v>6241.2213124899999</v>
      </c>
      <c r="E7" s="52">
        <f t="shared" si="0"/>
        <v>0.51535712522134469</v>
      </c>
      <c r="F7" s="52">
        <f t="shared" si="1"/>
        <v>0.10654324745371142</v>
      </c>
      <c r="G7" s="51">
        <f>'P&amp;L'!F10/1000000000</f>
        <v>13147.40261169</v>
      </c>
      <c r="H7" s="51">
        <f>'P&amp;L'!G10/1000000000</f>
        <v>9083.6327494060006</v>
      </c>
      <c r="I7" s="52">
        <f t="shared" si="2"/>
        <v>0.44737276091987965</v>
      </c>
    </row>
    <row r="8" spans="1:10" ht="13" customHeight="1" x14ac:dyDescent="0.2">
      <c r="A8" s="54" t="s">
        <v>13</v>
      </c>
      <c r="B8" s="55">
        <f>'P&amp;L'!C11/1000000000</f>
        <v>584.89541065200001</v>
      </c>
      <c r="C8" s="55">
        <f>'P&amp;L'!D11/1000000000</f>
        <v>457.69356288699998</v>
      </c>
      <c r="D8" s="55">
        <f>'P&amp;L'!E11/1000000000</f>
        <v>512.11716161499999</v>
      </c>
      <c r="E8" s="56">
        <f t="shared" si="0"/>
        <v>0.27791924134271667</v>
      </c>
      <c r="F8" s="56">
        <f t="shared" si="1"/>
        <v>0.14211249786569999</v>
      </c>
      <c r="G8" s="55">
        <f>'P&amp;L'!F11/1000000000</f>
        <v>1097.012572267</v>
      </c>
      <c r="H8" s="55">
        <f>'P&amp;L'!G11/1000000000</f>
        <v>893.84553124700005</v>
      </c>
      <c r="I8" s="56">
        <f t="shared" si="2"/>
        <v>0.22729547099325145</v>
      </c>
    </row>
    <row r="9" spans="1:10" ht="13" customHeight="1" x14ac:dyDescent="0.2">
      <c r="A9" s="54" t="s">
        <v>14</v>
      </c>
      <c r="B9" s="55">
        <f>'P&amp;L'!C12/1000000000</f>
        <v>-343.32961142400001</v>
      </c>
      <c r="C9" s="55">
        <f>'P&amp;L'!D12/1000000000</f>
        <v>-227.32644045800001</v>
      </c>
      <c r="D9" s="55">
        <f>'P&amp;L'!E12/1000000000</f>
        <v>-326.14182180799997</v>
      </c>
      <c r="E9" s="56">
        <f t="shared" si="0"/>
        <v>-0.51029335053276526</v>
      </c>
      <c r="F9" s="56">
        <f t="shared" si="1"/>
        <v>-5.2700354467629426E-2</v>
      </c>
      <c r="G9" s="55">
        <f>'P&amp;L'!F12/1000000000</f>
        <v>-669.47143323199998</v>
      </c>
      <c r="H9" s="55">
        <f>'P&amp;L'!G12/1000000000</f>
        <v>-429.74972514199999</v>
      </c>
      <c r="I9" s="56">
        <f t="shared" si="2"/>
        <v>-0.55781701317153831</v>
      </c>
    </row>
    <row r="10" spans="1:10" ht="13" customHeight="1" x14ac:dyDescent="0.2">
      <c r="A10" s="54" t="s">
        <v>15</v>
      </c>
      <c r="B10" s="55">
        <f>'P&amp;L'!C13/1000000000</f>
        <v>-341.79175312699999</v>
      </c>
      <c r="C10" s="55">
        <f>'P&amp;L'!D13/1000000000</f>
        <v>-226.36231076499999</v>
      </c>
      <c r="D10" s="55">
        <f>'P&amp;L'!E13/1000000000</f>
        <v>-324.569874029</v>
      </c>
      <c r="E10" s="56">
        <f t="shared" si="0"/>
        <v>-0.5099322496395351</v>
      </c>
      <c r="F10" s="56">
        <f t="shared" si="1"/>
        <v>-5.306062107434293E-2</v>
      </c>
      <c r="G10" s="55">
        <f>'P&amp;L'!F13/1000000000</f>
        <v>-666.36162715600005</v>
      </c>
      <c r="H10" s="55">
        <f>'P&amp;L'!G13/1000000000</f>
        <v>-428.00410769299998</v>
      </c>
      <c r="I10" s="56">
        <f t="shared" si="2"/>
        <v>-0.55690474735810214</v>
      </c>
    </row>
    <row r="11" spans="1:10" ht="13" customHeight="1" x14ac:dyDescent="0.2">
      <c r="A11" s="54" t="s">
        <v>16</v>
      </c>
      <c r="B11" s="55">
        <f>'P&amp;L'!C14/1000000000</f>
        <v>-2736.3973203420001</v>
      </c>
      <c r="C11" s="55">
        <f>'P&amp;L'!D14/1000000000</f>
        <v>-2286.4287156109999</v>
      </c>
      <c r="D11" s="55">
        <f>'P&amp;L'!E14/1000000000</f>
        <v>-2438.3744510870001</v>
      </c>
      <c r="E11" s="56">
        <f t="shared" si="0"/>
        <v>-0.19679975223314825</v>
      </c>
      <c r="F11" s="56">
        <f t="shared" si="1"/>
        <v>-0.12222194549411583</v>
      </c>
      <c r="G11" s="55">
        <f>'P&amp;L'!F14/1000000000</f>
        <v>-5174.7717714290002</v>
      </c>
      <c r="H11" s="55">
        <f>'P&amp;L'!G14/1000000000</f>
        <v>-4426.0084887140001</v>
      </c>
      <c r="I11" s="56">
        <f t="shared" si="2"/>
        <v>-0.16917348546083724</v>
      </c>
    </row>
    <row r="12" spans="1:10" ht="13" customHeight="1" x14ac:dyDescent="0.2">
      <c r="A12" s="54" t="s">
        <v>17</v>
      </c>
      <c r="B12" s="55">
        <f>'P&amp;L'!C15/1000000000</f>
        <v>-1116.9284820099999</v>
      </c>
      <c r="C12" s="55">
        <f>'P&amp;L'!D15/1000000000</f>
        <v>-835.61741113599999</v>
      </c>
      <c r="D12" s="55">
        <f>'P&amp;L'!E15/1000000000</f>
        <v>-1225.1410032220001</v>
      </c>
      <c r="E12" s="56">
        <f t="shared" si="0"/>
        <v>-0.33665056175835889</v>
      </c>
      <c r="F12" s="56">
        <f t="shared" si="1"/>
        <v>8.8326585207263428E-2</v>
      </c>
      <c r="G12" s="55">
        <f>'P&amp;L'!F15/1000000000</f>
        <v>-2342.0694852319998</v>
      </c>
      <c r="H12" s="55">
        <f>'P&amp;L'!G15/1000000000</f>
        <v>-1607.040873184</v>
      </c>
      <c r="I12" s="56">
        <f t="shared" si="2"/>
        <v>-0.4573801602144078</v>
      </c>
    </row>
    <row r="13" spans="1:10" ht="13" customHeight="1" x14ac:dyDescent="0.2">
      <c r="A13" s="54" t="s">
        <v>18</v>
      </c>
      <c r="B13" s="55">
        <f>'P&amp;L'!C16/1000000000</f>
        <v>18.649699157000001</v>
      </c>
      <c r="C13" s="55">
        <f>'P&amp;L'!D16/1000000000</f>
        <v>11.121630774</v>
      </c>
      <c r="D13" s="55">
        <f>'P&amp;L'!E16/1000000000</f>
        <v>9.0117419279999993</v>
      </c>
      <c r="E13" s="56">
        <f t="shared" si="0"/>
        <v>0.67688530000465563</v>
      </c>
      <c r="F13" s="56">
        <f t="shared" si="1"/>
        <v>1.0694888186993365</v>
      </c>
      <c r="G13" s="55">
        <f>'P&amp;L'!F16/1000000000</f>
        <v>27.661441085</v>
      </c>
      <c r="H13" s="55">
        <f>'P&amp;L'!G16/1000000000</f>
        <v>14.251405073999999</v>
      </c>
      <c r="I13" s="56">
        <f t="shared" si="2"/>
        <v>0.94096237819139839</v>
      </c>
    </row>
    <row r="14" spans="1:10" s="53" customFormat="1" ht="13" customHeight="1" x14ac:dyDescent="0.2">
      <c r="A14" s="48" t="s">
        <v>19</v>
      </c>
      <c r="B14" s="51">
        <f>'P&amp;L'!C17/1000000000</f>
        <v>3313.0709952329998</v>
      </c>
      <c r="C14" s="51">
        <f>'P&amp;L'!D17/1000000000</f>
        <v>1676.903824384</v>
      </c>
      <c r="D14" s="51">
        <f>'P&amp;L'!E17/1000000000</f>
        <v>2772.6929399159999</v>
      </c>
      <c r="E14" s="52">
        <f t="shared" si="0"/>
        <v>0.97570722128326914</v>
      </c>
      <c r="F14" s="52">
        <f t="shared" si="1"/>
        <v>0.19489285940670048</v>
      </c>
      <c r="G14" s="51">
        <f>'P&amp;L'!F17/1000000000</f>
        <v>6085.7639351489997</v>
      </c>
      <c r="H14" s="51">
        <f>'P&amp;L'!G17/1000000000</f>
        <v>3528.9305986869999</v>
      </c>
      <c r="I14" s="52">
        <f t="shared" si="2"/>
        <v>0.7245348881084015</v>
      </c>
    </row>
    <row r="15" spans="1:10" ht="13" customHeight="1" x14ac:dyDescent="0.2">
      <c r="A15" s="54" t="s">
        <v>20</v>
      </c>
      <c r="B15" s="55">
        <f>'P&amp;L'!C20/1000000000</f>
        <v>5.2098552939999996</v>
      </c>
      <c r="C15" s="55">
        <f>'P&amp;L'!D20/1000000000</f>
        <v>2.8571562080000001</v>
      </c>
      <c r="D15" s="55">
        <f>'P&amp;L'!E20/1000000000</f>
        <v>2.7485208390000002</v>
      </c>
      <c r="E15" s="56">
        <f t="shared" si="0"/>
        <v>0.82344083232567844</v>
      </c>
      <c r="F15" s="56">
        <f t="shared" si="1"/>
        <v>0.89551238618060158</v>
      </c>
      <c r="G15" s="55">
        <f>'P&amp;L'!F20/1000000000</f>
        <v>7.9583761329999998</v>
      </c>
      <c r="H15" s="55">
        <f>'P&amp;L'!G20/1000000000</f>
        <v>7.3952627729999998</v>
      </c>
      <c r="I15" s="56">
        <f t="shared" si="2"/>
        <v>7.6145145518820359E-2</v>
      </c>
    </row>
    <row r="16" spans="1:10" s="53" customFormat="1" ht="13" customHeight="1" x14ac:dyDescent="0.2">
      <c r="A16" s="48" t="s">
        <v>21</v>
      </c>
      <c r="B16" s="51">
        <f>'P&amp;L'!C21/1000000000</f>
        <v>3318.280850527</v>
      </c>
      <c r="C16" s="51">
        <f>'P&amp;L'!D21/1000000000</f>
        <v>1679.7609805919999</v>
      </c>
      <c r="D16" s="51">
        <f>'P&amp;L'!E21/1000000000</f>
        <v>2775.4414607550002</v>
      </c>
      <c r="E16" s="52">
        <f t="shared" si="0"/>
        <v>0.97544822678136911</v>
      </c>
      <c r="F16" s="52">
        <f t="shared" si="1"/>
        <v>0.19558668321699416</v>
      </c>
      <c r="G16" s="51">
        <f>'P&amp;L'!F21/1000000000</f>
        <v>6093.7223112820002</v>
      </c>
      <c r="H16" s="51">
        <f>'P&amp;L'!G21/1000000000</f>
        <v>3536.3258614599999</v>
      </c>
      <c r="I16" s="52">
        <f t="shared" si="2"/>
        <v>0.72317895748616301</v>
      </c>
    </row>
    <row r="17" spans="1:9" ht="13" customHeight="1" x14ac:dyDescent="0.2">
      <c r="A17" s="54" t="s">
        <v>22</v>
      </c>
      <c r="B17" s="55">
        <f>('P&amp;L'!C22+'P&amp;L'!C23)/1000000000</f>
        <v>-660.66490696599999</v>
      </c>
      <c r="C17" s="55">
        <f>('P&amp;L'!D22+'P&amp;L'!D23)/1000000000</f>
        <v>-339.75466871700002</v>
      </c>
      <c r="D17" s="55">
        <f>('P&amp;L'!E22+'P&amp;L'!E23)/1000000000</f>
        <v>-556.87459450599999</v>
      </c>
      <c r="E17" s="56">
        <f t="shared" si="0"/>
        <v>-0.94453518316860396</v>
      </c>
      <c r="F17" s="56">
        <f t="shared" si="1"/>
        <v>-0.18638004585587487</v>
      </c>
      <c r="G17" s="55">
        <f>('P&amp;L'!F22+'P&amp;L'!F23)/1000000000</f>
        <v>-1217.539501472</v>
      </c>
      <c r="H17" s="55">
        <f>('P&amp;L'!G22+'P&amp;L'!G23)/1000000000</f>
        <v>-717.94416894100004</v>
      </c>
      <c r="I17" s="56">
        <f t="shared" si="2"/>
        <v>-0.69586933656404726</v>
      </c>
    </row>
    <row r="18" spans="1:9" s="53" customFormat="1" ht="13" customHeight="1" x14ac:dyDescent="0.2">
      <c r="A18" s="48" t="s">
        <v>23</v>
      </c>
      <c r="B18" s="51">
        <f>'P&amp;L'!C24/1000000000</f>
        <v>2657.6159435610002</v>
      </c>
      <c r="C18" s="51">
        <f>'P&amp;L'!D24/1000000000</f>
        <v>1340.0063118749999</v>
      </c>
      <c r="D18" s="51">
        <f>'P&amp;L'!E24/1000000000</f>
        <v>2218.5668662490002</v>
      </c>
      <c r="E18" s="52">
        <f t="shared" si="0"/>
        <v>0.9832861382886614</v>
      </c>
      <c r="F18" s="52">
        <f t="shared" si="1"/>
        <v>0.19789760858292899</v>
      </c>
      <c r="G18" s="51">
        <f>'P&amp;L'!F24/1000000000</f>
        <v>4876.1828098100004</v>
      </c>
      <c r="H18" s="51">
        <f>'P&amp;L'!G24/1000000000</f>
        <v>2818.3816925189999</v>
      </c>
      <c r="I18" s="52">
        <f t="shared" si="2"/>
        <v>0.73013570970644104</v>
      </c>
    </row>
    <row r="19" spans="1:9" ht="13" customHeight="1" x14ac:dyDescent="0.2">
      <c r="A19" s="54" t="s">
        <v>24</v>
      </c>
      <c r="B19" s="55">
        <f>'P&amp;L'!C27</f>
        <v>2413</v>
      </c>
      <c r="C19" s="55">
        <f>'P&amp;L'!D27</f>
        <v>1243</v>
      </c>
      <c r="D19" s="55">
        <f>'P&amp;L'!E27</f>
        <v>2015</v>
      </c>
      <c r="E19" s="56">
        <f t="shared" si="0"/>
        <v>0.94127111826226872</v>
      </c>
      <c r="F19" s="56">
        <f t="shared" si="1"/>
        <v>0.19751861042183622</v>
      </c>
      <c r="G19" s="55">
        <f>'P&amp;L'!F27</f>
        <v>4428</v>
      </c>
      <c r="H19" s="55">
        <f>'P&amp;L'!G27</f>
        <v>2585</v>
      </c>
      <c r="I19" s="56">
        <f t="shared" si="2"/>
        <v>0.71295938104448742</v>
      </c>
    </row>
    <row r="21" spans="1:9" ht="13" customHeight="1" x14ac:dyDescent="0.2">
      <c r="A21" s="48" t="s">
        <v>25</v>
      </c>
      <c r="B21" s="49" t="str">
        <f>'P&amp;L'!C5</f>
        <v>Q2/2026</v>
      </c>
      <c r="C21" s="49" t="str">
        <f>'P&amp;L'!D5</f>
        <v>Q2/2025</v>
      </c>
      <c r="D21" s="49" t="str">
        <f>'P&amp;L'!E5</f>
        <v>Q1/2026</v>
      </c>
      <c r="E21" s="49" t="s">
        <v>26</v>
      </c>
      <c r="F21" s="49" t="s">
        <v>27</v>
      </c>
      <c r="G21" s="50" t="str">
        <f>'P&amp;L'!F5</f>
        <v>LK/YTD 2026</v>
      </c>
      <c r="H21" s="50" t="str">
        <f>'P&amp;L'!G5</f>
        <v>LK/YTD 2025</v>
      </c>
      <c r="I21" s="49" t="s">
        <v>26</v>
      </c>
    </row>
    <row r="22" spans="1:9" x14ac:dyDescent="0.15">
      <c r="A22" s="57" t="s">
        <v>28</v>
      </c>
      <c r="B22" s="58">
        <f>'P&amp;L'!C10/'P&amp;L'!C8</f>
        <v>0.21095545200199925</v>
      </c>
      <c r="C22" s="58">
        <f>'P&amp;L'!D10/'P&amp;L'!D8</f>
        <v>0.1747114254543185</v>
      </c>
      <c r="D22" s="58">
        <f>IFERROR('P&amp;L'!E10/'P&amp;L'!E8,"")</f>
        <v>0.19179002164487424</v>
      </c>
      <c r="E22" s="59">
        <f t="shared" ref="E22:E27" si="3">IFERROR(B22-C22,"")</f>
        <v>3.6244026547680747E-2</v>
      </c>
      <c r="F22" s="59">
        <f t="shared" ref="F22:F27" si="4">IFERROR(B22-D22,"")</f>
        <v>1.9165430357125007E-2</v>
      </c>
      <c r="G22" s="58">
        <f>'P&amp;L'!F10/'P&amp;L'!F8</f>
        <v>0.20140146149022276</v>
      </c>
      <c r="H22" s="58">
        <f>'P&amp;L'!G10/'P&amp;L'!G8</f>
        <v>0.17727894297855998</v>
      </c>
      <c r="I22" s="59">
        <f t="shared" ref="I22:I27" si="5">IFERROR(G22-H22,"")</f>
        <v>2.4122518511662777E-2</v>
      </c>
    </row>
    <row r="23" spans="1:9" x14ac:dyDescent="0.15">
      <c r="A23" s="57" t="s">
        <v>29</v>
      </c>
      <c r="B23" s="58">
        <f>-'P&amp;L'!C14/'P&amp;L'!C8</f>
        <v>8.3585690638714433E-2</v>
      </c>
      <c r="C23" s="58">
        <f>-'P&amp;L'!D14/'P&amp;L'!D8</f>
        <v>8.7650821972043769E-2</v>
      </c>
      <c r="D23" s="58">
        <f>IFERROR(-'P&amp;L'!E14/'P&amp;L'!E8,"")</f>
        <v>7.4930188393801389E-2</v>
      </c>
      <c r="E23" s="59">
        <f t="shared" si="3"/>
        <v>-4.065131333329336E-3</v>
      </c>
      <c r="F23" s="59">
        <f t="shared" si="4"/>
        <v>8.6555022449130437E-3</v>
      </c>
      <c r="G23" s="58">
        <f>-'P&amp;L'!F14/'P&amp;L'!F8</f>
        <v>7.9270912166139379E-2</v>
      </c>
      <c r="H23" s="58">
        <f>-'P&amp;L'!G14/'P&amp;L'!G8</f>
        <v>8.637932951931164E-2</v>
      </c>
      <c r="I23" s="59">
        <f t="shared" si="5"/>
        <v>-7.1084173531722611E-3</v>
      </c>
    </row>
    <row r="24" spans="1:9" x14ac:dyDescent="0.15">
      <c r="A24" s="57" t="s">
        <v>30</v>
      </c>
      <c r="B24" s="58">
        <f>-'P&amp;L'!C15/'P&amp;L'!C8</f>
        <v>3.4117574180049473E-2</v>
      </c>
      <c r="C24" s="58">
        <f>-'P&amp;L'!D15/'P&amp;L'!D8</f>
        <v>3.203360438930155E-2</v>
      </c>
      <c r="D24" s="58">
        <f>IFERROR(-'P&amp;L'!E15/'P&amp;L'!E8,"")</f>
        <v>3.764805120045113E-2</v>
      </c>
      <c r="E24" s="59">
        <f t="shared" si="3"/>
        <v>2.0839697907479235E-3</v>
      </c>
      <c r="F24" s="59">
        <f t="shared" si="4"/>
        <v>-3.5304770204016567E-3</v>
      </c>
      <c r="G24" s="58">
        <f>-'P&amp;L'!F15/'P&amp;L'!F8</f>
        <v>3.5877521299756215E-2</v>
      </c>
      <c r="H24" s="58">
        <f>-'P&amp;L'!G15/'P&amp;L'!G8</f>
        <v>3.1363499073653267E-2</v>
      </c>
      <c r="I24" s="59">
        <f t="shared" si="5"/>
        <v>4.5140222261029483E-3</v>
      </c>
    </row>
    <row r="25" spans="1:9" x14ac:dyDescent="0.15">
      <c r="A25" s="57" t="s">
        <v>31</v>
      </c>
      <c r="B25" s="58">
        <f>('P&amp;L'!C21-'P&amp;L'!C13+CF!C9)/'P&amp;L'!C8</f>
        <v>0.11984519684302157</v>
      </c>
      <c r="C25" s="58">
        <f>('P&amp;L'!D21-'P&amp;L'!D13+CF!D9)/'P&amp;L'!D8</f>
        <v>8.8600377328945906E-2</v>
      </c>
      <c r="D25" s="58">
        <f>IFERROR(('P&amp;L'!E21-'P&amp;L'!E13+CF!E9)/'P&amp;L'!E8,"")</f>
        <v>9.526200261601947E-2</v>
      </c>
      <c r="E25" s="59">
        <f t="shared" si="3"/>
        <v>3.1244819514075664E-2</v>
      </c>
      <c r="F25" s="59">
        <f t="shared" si="4"/>
        <v>2.45831942270021E-2</v>
      </c>
      <c r="G25" s="58">
        <f>('P&amp;L'!F21-'P&amp;L'!F13+CF!C9)/'P&amp;L'!F8</f>
        <v>0.10759044440504037</v>
      </c>
      <c r="H25" s="58">
        <f>('P&amp;L'!G21-'P&amp;L'!G13+CF!D9)/'P&amp;L'!G8</f>
        <v>8.52746417706155E-2</v>
      </c>
      <c r="I25" s="59">
        <f t="shared" si="5"/>
        <v>2.2315802634424869E-2</v>
      </c>
    </row>
    <row r="26" spans="1:9" x14ac:dyDescent="0.15">
      <c r="A26" s="57" t="s">
        <v>32</v>
      </c>
      <c r="B26" s="58">
        <f>'P&amp;L'!C17/'P&amp;L'!C8</f>
        <v>0.10120070108716253</v>
      </c>
      <c r="C26" s="58">
        <f>'P&amp;L'!D17/'P&amp;L'!D8</f>
        <v>6.4284531405582643E-2</v>
      </c>
      <c r="D26" s="58">
        <f>IFERROR('P&amp;L'!E17/'P&amp;L'!E8,"")</f>
        <v>8.5203650429265504E-2</v>
      </c>
      <c r="E26" s="59">
        <f t="shared" si="3"/>
        <v>3.6916169681579888E-2</v>
      </c>
      <c r="F26" s="59">
        <f t="shared" si="4"/>
        <v>1.5997050657897027E-2</v>
      </c>
      <c r="G26" s="58">
        <f>'P&amp;L'!F17/'P&amp;L'!F8</f>
        <v>9.3226151736897758E-2</v>
      </c>
      <c r="H26" s="58">
        <f>'P&amp;L'!G17/'P&amp;L'!G8</f>
        <v>6.8871684230170802E-2</v>
      </c>
      <c r="I26" s="59">
        <f t="shared" si="5"/>
        <v>2.4354467506726957E-2</v>
      </c>
    </row>
    <row r="27" spans="1:9" x14ac:dyDescent="0.15">
      <c r="A27" s="57" t="s">
        <v>33</v>
      </c>
      <c r="B27" s="58">
        <f>'P&amp;L'!C24/'P&amp;L'!C8</f>
        <v>8.117924339556129E-2</v>
      </c>
      <c r="C27" s="58">
        <f>'P&amp;L'!D24/'P&amp;L'!D8</f>
        <v>5.136948022111585E-2</v>
      </c>
      <c r="D27" s="58">
        <f>IFERROR('P&amp;L'!E24/'P&amp;L'!E8,"")</f>
        <v>6.8175596729278504E-2</v>
      </c>
      <c r="E27" s="59">
        <f t="shared" si="3"/>
        <v>2.980976317444544E-2</v>
      </c>
      <c r="F27" s="59">
        <f t="shared" si="4"/>
        <v>1.3003646666282787E-2</v>
      </c>
      <c r="G27" s="58">
        <f>'P&amp;L'!F24/'P&amp;L'!F8</f>
        <v>7.4696909602207512E-2</v>
      </c>
      <c r="H27" s="58">
        <f>'P&amp;L'!G24/'P&amp;L'!G8</f>
        <v>5.5004395393744403E-2</v>
      </c>
      <c r="I27" s="59">
        <f t="shared" si="5"/>
        <v>1.9692514208463109E-2</v>
      </c>
    </row>
    <row r="28" spans="1:9" x14ac:dyDescent="0.15">
      <c r="A28" s="60"/>
      <c r="B28" s="61"/>
      <c r="C28" s="62"/>
      <c r="D28" s="62"/>
      <c r="E28" s="62"/>
      <c r="F28" s="62"/>
      <c r="G28" s="62"/>
    </row>
    <row r="29" spans="1:9" ht="13" customHeight="1" x14ac:dyDescent="0.2">
      <c r="A29" s="45" t="s">
        <v>34</v>
      </c>
      <c r="B29" s="46"/>
      <c r="C29" s="46"/>
      <c r="D29" s="46"/>
    </row>
    <row r="30" spans="1:9" ht="13" customHeight="1" x14ac:dyDescent="0.2">
      <c r="A30" s="48" t="s">
        <v>2</v>
      </c>
      <c r="B30" s="49" t="s">
        <v>35</v>
      </c>
      <c r="C30" s="49" t="s">
        <v>36</v>
      </c>
      <c r="D30" s="49" t="s">
        <v>6</v>
      </c>
    </row>
    <row r="31" spans="1:9" x14ac:dyDescent="0.2">
      <c r="A31" s="54" t="s">
        <v>37</v>
      </c>
      <c r="B31" s="55">
        <f>BS!C7/1000000000</f>
        <v>16856.489737059001</v>
      </c>
      <c r="C31" s="55">
        <f>BS!D7/1000000000</f>
        <v>3578.1549176570002</v>
      </c>
      <c r="D31" s="56">
        <f t="shared" ref="D31:D42" si="6">IFERROR((B31-C31)/ABS(C31),"")</f>
        <v>3.7109446418537804</v>
      </c>
      <c r="E31" s="70"/>
    </row>
    <row r="32" spans="1:9" x14ac:dyDescent="0.2">
      <c r="A32" s="54" t="s">
        <v>38</v>
      </c>
      <c r="B32" s="55">
        <f>BS!C10/1000000000</f>
        <v>27813.466977288001</v>
      </c>
      <c r="C32" s="55">
        <f>BS!D10/1000000000</f>
        <v>25246.515124040001</v>
      </c>
      <c r="D32" s="56">
        <f t="shared" si="6"/>
        <v>0.10167549226640475</v>
      </c>
    </row>
    <row r="33" spans="1:4" x14ac:dyDescent="0.2">
      <c r="A33" s="54" t="s">
        <v>39</v>
      </c>
      <c r="B33" s="55">
        <f>BS!C12/1000000000</f>
        <v>1735.3959032800001</v>
      </c>
      <c r="C33" s="55">
        <f>BS!D12/1000000000</f>
        <v>1432.5648889900001</v>
      </c>
      <c r="D33" s="56">
        <f t="shared" si="6"/>
        <v>0.21139078349428531</v>
      </c>
    </row>
    <row r="34" spans="1:4" x14ac:dyDescent="0.2">
      <c r="A34" s="54" t="s">
        <v>40</v>
      </c>
      <c r="B34" s="55">
        <f>BS!C16/1000000000</f>
        <v>25439.333501450001</v>
      </c>
      <c r="C34" s="55">
        <f>BS!D16/1000000000</f>
        <v>22759.101620224999</v>
      </c>
      <c r="D34" s="56">
        <f t="shared" si="6"/>
        <v>0.11776527588607447</v>
      </c>
    </row>
    <row r="35" spans="1:4" ht="13" customHeight="1" x14ac:dyDescent="0.2">
      <c r="A35" s="48" t="s">
        <v>41</v>
      </c>
      <c r="B35" s="51">
        <f>BS!C6/1000000000</f>
        <v>72253.519360071994</v>
      </c>
      <c r="C35" s="51">
        <f>BS!D6/1000000000</f>
        <v>53565.566103894998</v>
      </c>
      <c r="D35" s="52">
        <f t="shared" si="6"/>
        <v>0.3488799730022476</v>
      </c>
    </row>
    <row r="36" spans="1:4" ht="13" customHeight="1" x14ac:dyDescent="0.2">
      <c r="A36" s="48" t="s">
        <v>42</v>
      </c>
      <c r="B36" s="51">
        <f>BS!C22/1000000000</f>
        <v>3632.6674777419998</v>
      </c>
      <c r="C36" s="51">
        <f>BS!D22/1000000000</f>
        <v>3350.671762515</v>
      </c>
      <c r="D36" s="52">
        <f t="shared" si="6"/>
        <v>8.4160948972016023E-2</v>
      </c>
    </row>
    <row r="37" spans="1:4" ht="13" customHeight="1" x14ac:dyDescent="0.2">
      <c r="A37" s="48" t="s">
        <v>43</v>
      </c>
      <c r="B37" s="51">
        <f>BS!C40/1000000000</f>
        <v>75886.186837814006</v>
      </c>
      <c r="C37" s="51">
        <f>BS!D40/1000000000</f>
        <v>56916.237866410003</v>
      </c>
      <c r="D37" s="52">
        <f t="shared" si="6"/>
        <v>0.33329590434155193</v>
      </c>
    </row>
    <row r="38" spans="1:4" x14ac:dyDescent="0.2">
      <c r="A38" s="54" t="s">
        <v>44</v>
      </c>
      <c r="B38" s="55">
        <f>BS!C43/1000000000</f>
        <v>10232.344041382001</v>
      </c>
      <c r="C38" s="55">
        <f>BS!D43/1000000000</f>
        <v>9701.5944561659999</v>
      </c>
      <c r="D38" s="56">
        <f t="shared" si="6"/>
        <v>5.4707459440203124E-2</v>
      </c>
    </row>
    <row r="39" spans="1:4" x14ac:dyDescent="0.2">
      <c r="A39" s="54" t="s">
        <v>45</v>
      </c>
      <c r="B39" s="55">
        <f>BS!C50/1000000000</f>
        <v>22403.756952947999</v>
      </c>
      <c r="C39" s="55">
        <f>BS!D50/1000000000</f>
        <v>23429.114317650001</v>
      </c>
      <c r="D39" s="56">
        <f t="shared" si="6"/>
        <v>-4.376423926232513E-2</v>
      </c>
    </row>
    <row r="40" spans="1:4" ht="13" customHeight="1" x14ac:dyDescent="0.2">
      <c r="A40" s="48" t="s">
        <v>46</v>
      </c>
      <c r="B40" s="51">
        <f>BS!C41/1000000000</f>
        <v>53209.432417497002</v>
      </c>
      <c r="C40" s="51">
        <f>BS!D41/1000000000</f>
        <v>39115.666255903001</v>
      </c>
      <c r="D40" s="52">
        <f t="shared" si="6"/>
        <v>0.36031001157923753</v>
      </c>
    </row>
    <row r="41" spans="1:4" ht="13" customHeight="1" x14ac:dyDescent="0.2">
      <c r="A41" s="48" t="s">
        <v>47</v>
      </c>
      <c r="B41" s="51">
        <f>BS!C54/1000000000</f>
        <v>22676.754420317</v>
      </c>
      <c r="C41" s="51">
        <f>BS!D54/1000000000</f>
        <v>17800.571610506999</v>
      </c>
      <c r="D41" s="52">
        <f t="shared" si="6"/>
        <v>0.27393405765305739</v>
      </c>
    </row>
    <row r="42" spans="1:4" ht="13" customHeight="1" x14ac:dyDescent="0.2">
      <c r="A42" s="48" t="s">
        <v>48</v>
      </c>
      <c r="B42" s="51">
        <f>BS!C61/1000000000</f>
        <v>75886.186837814006</v>
      </c>
      <c r="C42" s="51">
        <f>BS!D61/1000000000</f>
        <v>56916.237866410003</v>
      </c>
      <c r="D42" s="52">
        <f t="shared" si="6"/>
        <v>0.33329590434155193</v>
      </c>
    </row>
    <row r="44" spans="1:4" ht="13" customHeight="1" x14ac:dyDescent="0.2">
      <c r="A44" s="45" t="s">
        <v>49</v>
      </c>
      <c r="B44" s="46"/>
      <c r="C44" s="46"/>
      <c r="D44" s="46"/>
    </row>
    <row r="45" spans="1:4" ht="13" customHeight="1" x14ac:dyDescent="0.2">
      <c r="A45" s="48" t="s">
        <v>2</v>
      </c>
      <c r="B45" s="50" t="str">
        <f>G4</f>
        <v>LK/YTD 2026</v>
      </c>
      <c r="C45" s="50" t="str">
        <f>H4</f>
        <v>LK/YTD 2025</v>
      </c>
      <c r="D45" s="49" t="s">
        <v>6</v>
      </c>
    </row>
    <row r="46" spans="1:4" x14ac:dyDescent="0.2">
      <c r="A46" s="54" t="s">
        <v>50</v>
      </c>
      <c r="B46" s="55">
        <f>CF!C21/1000000000</f>
        <v>16193.911289088001</v>
      </c>
      <c r="C46" s="55">
        <f>CF!D21/1000000000</f>
        <v>4252.6338049810001</v>
      </c>
      <c r="D46" s="56">
        <f t="shared" ref="D46:D52" si="7">IFERROR((B46-C46)/ABS(C46),"")</f>
        <v>2.8079721959883992</v>
      </c>
    </row>
    <row r="47" spans="1:4" x14ac:dyDescent="0.2">
      <c r="A47" s="54" t="s">
        <v>51</v>
      </c>
      <c r="B47" s="55">
        <f>CF!C29/1000000000</f>
        <v>-1890.5791036139999</v>
      </c>
      <c r="C47" s="55">
        <f>CF!D29/1000000000</f>
        <v>-4115.5110020459997</v>
      </c>
      <c r="D47" s="56">
        <f t="shared" si="7"/>
        <v>0.54062105466997645</v>
      </c>
    </row>
    <row r="48" spans="1:4" x14ac:dyDescent="0.2">
      <c r="A48" s="54" t="s">
        <v>52</v>
      </c>
      <c r="B48" s="55">
        <f>CF!C23/1000000000</f>
        <v>-124.167109592</v>
      </c>
      <c r="C48" s="55">
        <f>CF!D23/1000000000</f>
        <v>-34.811417654000003</v>
      </c>
      <c r="D48" s="56">
        <f t="shared" si="7"/>
        <v>-2.5668501302110172</v>
      </c>
    </row>
    <row r="49" spans="1:4" x14ac:dyDescent="0.2">
      <c r="A49" s="54" t="s">
        <v>53</v>
      </c>
      <c r="B49" s="55">
        <f>CF!C34/1000000000</f>
        <v>-1025.357364702</v>
      </c>
      <c r="C49" s="55">
        <f>CF!D34/1000000000</f>
        <v>172.82161805600001</v>
      </c>
      <c r="D49" s="56">
        <f t="shared" si="7"/>
        <v>-6.933038795932057</v>
      </c>
    </row>
    <row r="50" spans="1:4" ht="13" customHeight="1" x14ac:dyDescent="0.2">
      <c r="A50" s="48" t="s">
        <v>54</v>
      </c>
      <c r="B50" s="51">
        <f>CF!C35/1000000000</f>
        <v>13277.974820772</v>
      </c>
      <c r="C50" s="51">
        <f>CF!D35/1000000000</f>
        <v>309.94442099100002</v>
      </c>
      <c r="D50" s="52">
        <f t="shared" si="7"/>
        <v>41.839857476116848</v>
      </c>
    </row>
    <row r="51" spans="1:4" x14ac:dyDescent="0.2">
      <c r="A51" s="54" t="s">
        <v>55</v>
      </c>
      <c r="B51" s="55">
        <f>CF!C36/1000000000</f>
        <v>3578.3154382050002</v>
      </c>
      <c r="C51" s="55">
        <f>CF!D36/1000000000</f>
        <v>3780.128276727</v>
      </c>
      <c r="D51" s="56">
        <f t="shared" si="7"/>
        <v>-5.3387828070410911E-2</v>
      </c>
    </row>
    <row r="52" spans="1:4" ht="13" customHeight="1" x14ac:dyDescent="0.2">
      <c r="A52" s="48" t="s">
        <v>56</v>
      </c>
      <c r="B52" s="51">
        <f>CF!C38/1000000000</f>
        <v>16856.489737059001</v>
      </c>
      <c r="C52" s="51">
        <f>CF!D38/1000000000</f>
        <v>4090.1867598230001</v>
      </c>
      <c r="D52" s="52">
        <f t="shared" si="7"/>
        <v>3.1212029491260815</v>
      </c>
    </row>
    <row r="54" spans="1:4" ht="13" customHeight="1" x14ac:dyDescent="0.2">
      <c r="A54" s="45" t="s">
        <v>57</v>
      </c>
      <c r="B54" s="46"/>
      <c r="C54" s="46"/>
      <c r="D54" s="46"/>
    </row>
    <row r="55" spans="1:4" ht="13" customHeight="1" x14ac:dyDescent="0.2">
      <c r="A55" s="64" t="s">
        <v>58</v>
      </c>
      <c r="B55" s="65" t="s">
        <v>59</v>
      </c>
      <c r="C55" s="49" t="str">
        <f>BS!C5</f>
        <v>30/06/2026</v>
      </c>
      <c r="D55" s="49" t="str">
        <f>BS!D5</f>
        <v>31/12/2025</v>
      </c>
    </row>
    <row r="56" spans="1:4" x14ac:dyDescent="0.15">
      <c r="A56" s="66" t="s">
        <v>60</v>
      </c>
      <c r="B56" s="67" t="s">
        <v>61</v>
      </c>
      <c r="C56" s="68">
        <f>BS!C6/BS!C42</f>
        <v>1.3706257289741068</v>
      </c>
      <c r="D56" s="68">
        <f>'FS 2025'!C29/'FS 2025'!C41</f>
        <v>1.3694146420377371</v>
      </c>
    </row>
    <row r="57" spans="1:4" x14ac:dyDescent="0.15">
      <c r="A57" s="66" t="s">
        <v>62</v>
      </c>
      <c r="B57" s="67" t="s">
        <v>61</v>
      </c>
      <c r="C57" s="68">
        <f>(BS!C6-BS!C16)/BS!C42</f>
        <v>0.8880498581534999</v>
      </c>
      <c r="D57" s="68">
        <f>('FS 2025'!C29-'FS 2025'!C34)/'FS 2025'!C41</f>
        <v>0.78757355894509284</v>
      </c>
    </row>
    <row r="58" spans="1:4" ht="13" customHeight="1" x14ac:dyDescent="0.2">
      <c r="A58" s="64" t="s">
        <v>63</v>
      </c>
      <c r="B58" s="65"/>
      <c r="C58" s="49" t="str">
        <f>BS!C5</f>
        <v>30/06/2026</v>
      </c>
      <c r="D58" s="49" t="str">
        <f>BS!D5</f>
        <v>31/12/2025</v>
      </c>
    </row>
    <row r="59" spans="1:4" x14ac:dyDescent="0.15">
      <c r="A59" s="66" t="s">
        <v>64</v>
      </c>
      <c r="B59" s="67" t="s">
        <v>61</v>
      </c>
      <c r="C59" s="68">
        <f>BS!C41/BS!C40</f>
        <v>0.70117414821774648</v>
      </c>
      <c r="D59" s="68">
        <f>'FS 2025'!C40/'FS 2025'!C39</f>
        <v>0.68724967991933483</v>
      </c>
    </row>
    <row r="60" spans="1:4" x14ac:dyDescent="0.15">
      <c r="A60" s="66" t="s">
        <v>65</v>
      </c>
      <c r="B60" s="67" t="s">
        <v>61</v>
      </c>
      <c r="C60" s="68">
        <f>BS!C41/BS!C54</f>
        <v>2.3464306854169821</v>
      </c>
      <c r="D60" s="68">
        <f>'FS 2025'!C40/'FS 2025'!C44</f>
        <v>2.1974387739781633</v>
      </c>
    </row>
    <row r="61" spans="1:4" x14ac:dyDescent="0.2">
      <c r="A61" s="64" t="s">
        <v>390</v>
      </c>
      <c r="B61" s="65"/>
      <c r="C61" s="49" t="str">
        <f>"TTM "&amp;B30</f>
        <v>TTM 30/06/2026</v>
      </c>
      <c r="D61" s="49" t="str">
        <f>"TTM "&amp;C30</f>
        <v>TTM 31/12/2025</v>
      </c>
    </row>
    <row r="62" spans="1:4" x14ac:dyDescent="0.15">
      <c r="A62" s="57" t="s">
        <v>73</v>
      </c>
      <c r="B62" s="69" t="s">
        <v>74</v>
      </c>
      <c r="C62" s="58">
        <f>('P&amp;L'!F24+'FS 2025'!C22-'P&amp;L'!G24)/BS!C54</f>
        <v>0.34659220642162469</v>
      </c>
      <c r="D62" s="58">
        <f>'FS 2025'!C22/'FS 2025'!C44</f>
        <v>0.32593252389172866</v>
      </c>
    </row>
    <row r="63" spans="1:4" x14ac:dyDescent="0.15">
      <c r="A63" s="57" t="s">
        <v>75</v>
      </c>
      <c r="B63" s="69" t="s">
        <v>74</v>
      </c>
      <c r="C63" s="58">
        <f>((('P&amp;L'!F21+'FS 2025'!C19-'P&amp;L'!G21)-('P&amp;L'!F13+'FS 2025'!C13-'P&amp;L'!G13))*(1+(('P&amp;L'!F22+'P&amp;L'!F23)+('FS 2025'!C20+'FS 2025'!C21)-('P&amp;L'!G22+'P&amp;L'!G23))/('P&amp;L'!F21+'FS 2025'!C19-'P&amp;L'!G21)))/(BS!C54+BS!C50)</f>
        <v>0.19578626286508996</v>
      </c>
      <c r="D63" s="58">
        <f>(('FS 2025'!C19-'FS 2025'!C13)*(1+('FS 2025'!C20+'FS 2025'!C21)/'FS 2025'!C19))/('FS 2025'!C44+'FS 2025'!C43)</f>
        <v>0.1594981405364424</v>
      </c>
    </row>
    <row r="64" spans="1:4" x14ac:dyDescent="0.15">
      <c r="A64" s="57" t="s">
        <v>76</v>
      </c>
      <c r="B64" s="69" t="s">
        <v>74</v>
      </c>
      <c r="C64" s="58">
        <f>('P&amp;L'!F24+'FS 2025'!C22-'P&amp;L'!G24)/BS!C40</f>
        <v>0.10357071130503262</v>
      </c>
      <c r="D64" s="58">
        <f>'FS 2025'!C22/'FS 2025'!C39</f>
        <v>0.10193550117183718</v>
      </c>
    </row>
    <row r="65" spans="1:4" ht="13" hidden="1" customHeight="1" x14ac:dyDescent="0.2">
      <c r="A65" s="64" t="s">
        <v>391</v>
      </c>
      <c r="B65" s="65"/>
      <c r="C65" s="49" t="str">
        <f>"TTM "&amp;B30</f>
        <v>TTM 30/06/2026</v>
      </c>
      <c r="D65" s="49" t="str">
        <f>"TTM "&amp;C30</f>
        <v>TTM 31/12/2025</v>
      </c>
    </row>
    <row r="66" spans="1:4" hidden="1" x14ac:dyDescent="0.15">
      <c r="A66" s="66" t="s">
        <v>66</v>
      </c>
      <c r="B66" s="67" t="s">
        <v>67</v>
      </c>
      <c r="C66" s="68">
        <f>BS!C16/(-('P&amp;L'!F9+'FS 2025'!C9-'P&amp;L'!G9))*365</f>
        <v>92.882288355141156</v>
      </c>
      <c r="D66" s="68">
        <f>'FS 2025'!C34/(-'FS 2025'!C9)*365</f>
        <v>92.308516443966923</v>
      </c>
    </row>
    <row r="67" spans="1:4" hidden="1" x14ac:dyDescent="0.15">
      <c r="A67" s="66" t="s">
        <v>68</v>
      </c>
      <c r="B67" s="67" t="s">
        <v>67</v>
      </c>
      <c r="C67" s="68">
        <f>BS!C13/('P&amp;L'!F8+'FS 2025'!C8-'P&amp;L'!G8)*365</f>
        <v>1.3707647533521212</v>
      </c>
      <c r="D67" s="68">
        <f>'FS 2025'!C33/'FS 2025'!C8*365</f>
        <v>1.3154647077545649</v>
      </c>
    </row>
    <row r="68" spans="1:4" hidden="1" x14ac:dyDescent="0.15">
      <c r="A68" s="66" t="s">
        <v>69</v>
      </c>
      <c r="B68" s="67" t="s">
        <v>67</v>
      </c>
      <c r="C68" s="68">
        <f>BS!C43/(-('P&amp;L'!F9+'FS 2025'!C9-'P&amp;L'!G9))*365</f>
        <v>37.359608094547049</v>
      </c>
      <c r="D68" s="68">
        <f>'FS 2025'!C42/(-'FS 2025'!C9)*365</f>
        <v>39.348644174683564</v>
      </c>
    </row>
    <row r="69" spans="1:4" hidden="1" x14ac:dyDescent="0.15">
      <c r="A69" s="66" t="s">
        <v>70</v>
      </c>
      <c r="B69" s="67" t="s">
        <v>67</v>
      </c>
      <c r="C69" s="68">
        <f>C66+C67-C68</f>
        <v>56.893445013946227</v>
      </c>
      <c r="D69" s="68">
        <f>D66+D67-D68</f>
        <v>54.275336977037931</v>
      </c>
    </row>
    <row r="70" spans="1:4" hidden="1" x14ac:dyDescent="0.15">
      <c r="A70" s="66" t="s">
        <v>71</v>
      </c>
      <c r="B70" s="67" t="s">
        <v>72</v>
      </c>
      <c r="C70" s="68">
        <f>('P&amp;L'!F8+'FS 2025'!C8-'P&amp;L'!G8)/BS!C40</f>
        <v>1.6276948931452218</v>
      </c>
      <c r="D70" s="68">
        <f>'FS 2025'!C8/'FS 2025'!C39</f>
        <v>1.9235141421294966</v>
      </c>
    </row>
    <row r="71" spans="1:4" ht="13" customHeight="1" x14ac:dyDescent="0.2">
      <c r="B71" s="47"/>
      <c r="C71" s="47"/>
      <c r="D71" s="47"/>
    </row>
    <row r="72" spans="1:4" x14ac:dyDescent="0.2">
      <c r="B72" s="47"/>
      <c r="C72" s="47"/>
      <c r="D72" s="47"/>
    </row>
    <row r="73" spans="1:4" x14ac:dyDescent="0.2">
      <c r="B73" s="47"/>
      <c r="C73" s="47"/>
      <c r="D73" s="47"/>
    </row>
    <row r="74" spans="1:4" x14ac:dyDescent="0.2">
      <c r="B74" s="47"/>
      <c r="C74" s="47"/>
      <c r="D74" s="47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zoomScale="70" zoomScaleNormal="70" workbookViewId="0">
      <selection activeCell="B20" sqref="B20"/>
    </sheetView>
  </sheetViews>
  <sheetFormatPr baseColWidth="10" defaultColWidth="12.5703125" defaultRowHeight="15" customHeight="1" x14ac:dyDescent="0.2"/>
  <cols>
    <col min="1" max="1" width="30" style="12" customWidth="1"/>
    <col min="2" max="2" width="26.85546875" style="12" customWidth="1"/>
    <col min="3" max="4" width="14.7109375" style="12" customWidth="1"/>
    <col min="5" max="26" width="10.5703125" style="12" customWidth="1"/>
    <col min="27" max="27" width="12.5703125" style="12" customWidth="1"/>
    <col min="28" max="16384" width="12.5703125" style="12"/>
  </cols>
  <sheetData>
    <row r="1" spans="1:26" ht="11.25" customHeight="1" x14ac:dyDescent="0.2">
      <c r="A1" s="10" t="s">
        <v>77</v>
      </c>
      <c r="B1" s="10" t="s">
        <v>78</v>
      </c>
      <c r="C1" s="1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 x14ac:dyDescent="0.2">
      <c r="A2" s="10" t="s">
        <v>79</v>
      </c>
      <c r="B2" s="10" t="s">
        <v>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 x14ac:dyDescent="0.2">
      <c r="A3" s="11" t="s">
        <v>81</v>
      </c>
      <c r="B3" s="11" t="s">
        <v>82</v>
      </c>
      <c r="C3" s="13"/>
      <c r="D3" s="1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3"/>
      <c r="D4" s="1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4" t="s">
        <v>83</v>
      </c>
      <c r="B5" s="15" t="s">
        <v>84</v>
      </c>
      <c r="C5" s="16" t="str">
        <f>'FS Summary'!B30</f>
        <v>30/06/2026</v>
      </c>
      <c r="D5" s="16" t="str">
        <f>'FS Summary'!C30</f>
        <v>31/12/2025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7" t="s">
        <v>85</v>
      </c>
      <c r="B6" s="10" t="s">
        <v>86</v>
      </c>
      <c r="C6" s="18">
        <v>72253519360072</v>
      </c>
      <c r="D6" s="19">
        <v>53565566103895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7" t="s">
        <v>87</v>
      </c>
      <c r="B7" s="10" t="s">
        <v>88</v>
      </c>
      <c r="C7" s="18">
        <v>16856489737059</v>
      </c>
      <c r="D7" s="19">
        <v>3578154917657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20" t="s">
        <v>89</v>
      </c>
      <c r="B8" s="1" t="s">
        <v>90</v>
      </c>
      <c r="C8" s="21">
        <v>16856489737059</v>
      </c>
      <c r="D8" s="22">
        <v>3558154917657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20" t="s">
        <v>91</v>
      </c>
      <c r="B9" s="1" t="s">
        <v>92</v>
      </c>
      <c r="C9" s="21">
        <v>0</v>
      </c>
      <c r="D9" s="22">
        <v>20000000000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7" t="s">
        <v>93</v>
      </c>
      <c r="B10" s="10" t="s">
        <v>94</v>
      </c>
      <c r="C10" s="18">
        <v>27813466977288</v>
      </c>
      <c r="D10" s="19">
        <v>25246515124040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20" t="s">
        <v>95</v>
      </c>
      <c r="B11" s="1" t="s">
        <v>96</v>
      </c>
      <c r="C11" s="21">
        <v>27813466977288</v>
      </c>
      <c r="D11" s="22">
        <v>25246515124040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7" t="s">
        <v>97</v>
      </c>
      <c r="B12" s="10" t="s">
        <v>98</v>
      </c>
      <c r="C12" s="18">
        <v>1735395903280</v>
      </c>
      <c r="D12" s="19">
        <v>1432564888990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20" t="s">
        <v>99</v>
      </c>
      <c r="B13" s="1" t="s">
        <v>100</v>
      </c>
      <c r="C13" s="21">
        <v>463880157589</v>
      </c>
      <c r="D13" s="22">
        <v>394564407242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20" t="s">
        <v>101</v>
      </c>
      <c r="B14" s="1" t="s">
        <v>102</v>
      </c>
      <c r="C14" s="21">
        <v>15874300000</v>
      </c>
      <c r="D14" s="22">
        <v>40298376105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20" t="s">
        <v>103</v>
      </c>
      <c r="B15" s="1" t="s">
        <v>104</v>
      </c>
      <c r="C15" s="21">
        <v>1255641445691</v>
      </c>
      <c r="D15" s="22">
        <v>997702105643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7" t="s">
        <v>105</v>
      </c>
      <c r="B16" s="10" t="s">
        <v>106</v>
      </c>
      <c r="C16" s="18">
        <v>25439333501450</v>
      </c>
      <c r="D16" s="19">
        <v>22759101620225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20" t="s">
        <v>107</v>
      </c>
      <c r="B17" s="1" t="s">
        <v>108</v>
      </c>
      <c r="C17" s="21">
        <v>26163606944783</v>
      </c>
      <c r="D17" s="22">
        <v>23368695775234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20" t="s">
        <v>109</v>
      </c>
      <c r="B18" s="1" t="s">
        <v>110</v>
      </c>
      <c r="C18" s="21">
        <v>-724273443333</v>
      </c>
      <c r="D18" s="22">
        <v>-609594155009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7" t="s">
        <v>111</v>
      </c>
      <c r="B19" s="10" t="s">
        <v>112</v>
      </c>
      <c r="C19" s="18">
        <v>408833240995</v>
      </c>
      <c r="D19" s="19">
        <v>549229552983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20" t="s">
        <v>113</v>
      </c>
      <c r="B20" s="1" t="s">
        <v>114</v>
      </c>
      <c r="C20" s="21">
        <v>299324702241</v>
      </c>
      <c r="D20" s="22">
        <v>340599769383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20" t="s">
        <v>115</v>
      </c>
      <c r="B21" s="1" t="s">
        <v>116</v>
      </c>
      <c r="C21" s="21">
        <v>109508538754</v>
      </c>
      <c r="D21" s="22">
        <v>208629783600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23" t="s">
        <v>117</v>
      </c>
      <c r="B22" s="24" t="s">
        <v>118</v>
      </c>
      <c r="C22" s="25">
        <v>3632667477742</v>
      </c>
      <c r="D22" s="26">
        <v>3350671762515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7" t="s">
        <v>119</v>
      </c>
      <c r="B23" s="10" t="s">
        <v>120</v>
      </c>
      <c r="C23" s="18">
        <v>240121605447</v>
      </c>
      <c r="D23" s="19">
        <v>238775502397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20" t="s">
        <v>121</v>
      </c>
      <c r="B24" s="1" t="s">
        <v>122</v>
      </c>
      <c r="C24" s="21">
        <v>240121605447</v>
      </c>
      <c r="D24" s="22">
        <v>238775502397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7" t="s">
        <v>123</v>
      </c>
      <c r="B25" s="10" t="s">
        <v>124</v>
      </c>
      <c r="C25" s="18">
        <v>646293929089</v>
      </c>
      <c r="D25" s="19">
        <v>840472791325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20" t="s">
        <v>125</v>
      </c>
      <c r="B26" s="1" t="s">
        <v>126</v>
      </c>
      <c r="C26" s="21">
        <v>620295050589</v>
      </c>
      <c r="D26" s="22">
        <v>814473912825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27" t="s">
        <v>127</v>
      </c>
      <c r="B27" s="11" t="s">
        <v>128</v>
      </c>
      <c r="C27" s="21">
        <v>9461788974461</v>
      </c>
      <c r="D27" s="22">
        <v>9454539360453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27" t="s">
        <v>129</v>
      </c>
      <c r="B28" s="11" t="s">
        <v>130</v>
      </c>
      <c r="C28" s="21">
        <v>-8841493923872</v>
      </c>
      <c r="D28" s="22">
        <v>-8640065447628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20" t="s">
        <v>131</v>
      </c>
      <c r="B29" s="1" t="s">
        <v>132</v>
      </c>
      <c r="C29" s="21">
        <v>25998878500</v>
      </c>
      <c r="D29" s="22">
        <v>25998878500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27" t="s">
        <v>127</v>
      </c>
      <c r="B30" s="11" t="s">
        <v>128</v>
      </c>
      <c r="C30" s="21">
        <v>36771076200</v>
      </c>
      <c r="D30" s="22">
        <v>36771076200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27" t="s">
        <v>133</v>
      </c>
      <c r="B31" s="11" t="s">
        <v>134</v>
      </c>
      <c r="C31" s="21">
        <v>-10772197700</v>
      </c>
      <c r="D31" s="22">
        <v>-10772197700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7" t="s">
        <v>135</v>
      </c>
      <c r="B32" s="10" t="s">
        <v>136</v>
      </c>
      <c r="C32" s="18">
        <v>187893330</v>
      </c>
      <c r="D32" s="19">
        <v>54108981914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20" t="s">
        <v>137</v>
      </c>
      <c r="B33" s="1" t="s">
        <v>138</v>
      </c>
      <c r="C33" s="21">
        <v>187893330</v>
      </c>
      <c r="D33" s="22">
        <v>54108981914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7" t="s">
        <v>139</v>
      </c>
      <c r="B34" s="10" t="s">
        <v>140</v>
      </c>
      <c r="C34" s="18">
        <v>2020713262868</v>
      </c>
      <c r="D34" s="19">
        <v>1771159064528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20" t="s">
        <v>141</v>
      </c>
      <c r="B35" s="1" t="s">
        <v>142</v>
      </c>
      <c r="C35" s="21">
        <v>521210862868</v>
      </c>
      <c r="D35" s="22">
        <v>371159064528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20" t="s">
        <v>143</v>
      </c>
      <c r="B36" s="1" t="s">
        <v>144</v>
      </c>
      <c r="C36" s="21">
        <v>1499502400000</v>
      </c>
      <c r="D36" s="22">
        <v>1400000000000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7" t="s">
        <v>145</v>
      </c>
      <c r="B37" s="10" t="s">
        <v>146</v>
      </c>
      <c r="C37" s="18">
        <v>725350787008</v>
      </c>
      <c r="D37" s="19">
        <v>446155422351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20" t="s">
        <v>147</v>
      </c>
      <c r="B38" s="1" t="s">
        <v>148</v>
      </c>
      <c r="C38" s="21">
        <v>4144183525</v>
      </c>
      <c r="D38" s="22">
        <v>12420343336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20" t="s">
        <v>149</v>
      </c>
      <c r="B39" s="1" t="s">
        <v>150</v>
      </c>
      <c r="C39" s="21">
        <v>721206603483</v>
      </c>
      <c r="D39" s="22">
        <v>433735079015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28" t="s">
        <v>151</v>
      </c>
      <c r="B40" s="29" t="s">
        <v>152</v>
      </c>
      <c r="C40" s="30">
        <v>75886186837814</v>
      </c>
      <c r="D40" s="31">
        <v>56916237866410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7" t="s">
        <v>153</v>
      </c>
      <c r="B41" s="10" t="s">
        <v>154</v>
      </c>
      <c r="C41" s="18">
        <v>53209432417497</v>
      </c>
      <c r="D41" s="19">
        <v>39115666255903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7" t="s">
        <v>155</v>
      </c>
      <c r="B42" s="10" t="s">
        <v>156</v>
      </c>
      <c r="C42" s="18">
        <v>52715717962009</v>
      </c>
      <c r="D42" s="19">
        <v>38726777565799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20" t="s">
        <v>157</v>
      </c>
      <c r="B43" s="1" t="s">
        <v>158</v>
      </c>
      <c r="C43" s="21">
        <v>10232344041382</v>
      </c>
      <c r="D43" s="22">
        <v>9701594456166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20" t="s">
        <v>159</v>
      </c>
      <c r="B44" s="1" t="s">
        <v>160</v>
      </c>
      <c r="C44" s="21">
        <v>208012937848</v>
      </c>
      <c r="D44" s="22">
        <v>210360563142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20" t="s">
        <v>161</v>
      </c>
      <c r="B45" s="1" t="s">
        <v>162</v>
      </c>
      <c r="C45" s="21">
        <v>953922011466</v>
      </c>
      <c r="D45" s="22">
        <v>811242325898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20" t="s">
        <v>163</v>
      </c>
      <c r="B46" s="1" t="s">
        <v>164</v>
      </c>
      <c r="C46" s="21">
        <v>178459525466</v>
      </c>
      <c r="D46" s="22">
        <v>190067856206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20" t="s">
        <v>165</v>
      </c>
      <c r="B47" s="1" t="s">
        <v>166</v>
      </c>
      <c r="C47" s="21">
        <v>3939243630034</v>
      </c>
      <c r="D47" s="22">
        <v>3304053527878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20" t="s">
        <v>167</v>
      </c>
      <c r="B48" s="1" t="s">
        <v>168</v>
      </c>
      <c r="C48" s="21">
        <v>184120231069</v>
      </c>
      <c r="D48" s="22">
        <v>148048028340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20" t="s">
        <v>169</v>
      </c>
      <c r="B49" s="1" t="s">
        <v>170</v>
      </c>
      <c r="C49" s="21">
        <v>14509110075414</v>
      </c>
      <c r="D49" s="22">
        <v>842798429389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20" t="s">
        <v>171</v>
      </c>
      <c r="B50" s="1" t="s">
        <v>172</v>
      </c>
      <c r="C50" s="21">
        <v>22403756952948</v>
      </c>
      <c r="D50" s="22">
        <v>23429114317650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20" t="s">
        <v>173</v>
      </c>
      <c r="B51" s="1" t="s">
        <v>174</v>
      </c>
      <c r="C51" s="21">
        <v>106748556382</v>
      </c>
      <c r="D51" s="22">
        <v>89498061130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7" t="s">
        <v>175</v>
      </c>
      <c r="B52" s="10" t="s">
        <v>176</v>
      </c>
      <c r="C52" s="18">
        <v>493714455488</v>
      </c>
      <c r="D52" s="19">
        <v>388888690104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20" t="s">
        <v>177</v>
      </c>
      <c r="B53" s="1" t="s">
        <v>178</v>
      </c>
      <c r="C53" s="21">
        <v>493714455488</v>
      </c>
      <c r="D53" s="22">
        <v>388888690104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23" t="s">
        <v>179</v>
      </c>
      <c r="B54" s="24" t="s">
        <v>180</v>
      </c>
      <c r="C54" s="25">
        <v>22676754420317</v>
      </c>
      <c r="D54" s="26">
        <v>17800571610507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20" t="s">
        <v>181</v>
      </c>
      <c r="B55" s="1" t="s">
        <v>182</v>
      </c>
      <c r="C55" s="21">
        <v>11012835000000</v>
      </c>
      <c r="D55" s="22">
        <v>11012835000000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32" t="s">
        <v>183</v>
      </c>
      <c r="B56" s="33" t="s">
        <v>184</v>
      </c>
      <c r="C56" s="21">
        <v>11012835000000</v>
      </c>
      <c r="D56" s="22">
        <v>11012835000000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20" t="s">
        <v>185</v>
      </c>
      <c r="B57" s="1" t="s">
        <v>186</v>
      </c>
      <c r="C57" s="21">
        <v>1073331174380</v>
      </c>
      <c r="D57" s="22">
        <v>1073331174380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20" t="s">
        <v>187</v>
      </c>
      <c r="B58" s="1" t="s">
        <v>188</v>
      </c>
      <c r="C58" s="21">
        <v>10590588245937</v>
      </c>
      <c r="D58" s="22">
        <v>5714405436127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32" t="s">
        <v>189</v>
      </c>
      <c r="B59" s="33" t="s">
        <v>190</v>
      </c>
      <c r="C59" s="21">
        <v>5714405436127</v>
      </c>
      <c r="D59" s="22">
        <v>4612620204399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32" t="s">
        <v>191</v>
      </c>
      <c r="B60" s="33" t="s">
        <v>192</v>
      </c>
      <c r="C60" s="21">
        <v>4876182809810</v>
      </c>
      <c r="D60" s="22">
        <v>1101785231728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28" t="s">
        <v>193</v>
      </c>
      <c r="B61" s="29" t="s">
        <v>194</v>
      </c>
      <c r="C61" s="30">
        <v>75886186837814</v>
      </c>
      <c r="D61" s="31">
        <v>56916237866410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88"/>
  <sheetViews>
    <sheetView showGridLines="0" tabSelected="1" zoomScale="85" zoomScaleNormal="85" workbookViewId="0">
      <selection activeCell="F32" sqref="F32"/>
    </sheetView>
  </sheetViews>
  <sheetFormatPr baseColWidth="10" defaultColWidth="12.5703125" defaultRowHeight="15" customHeight="1" x14ac:dyDescent="0.2"/>
  <cols>
    <col min="1" max="1" width="31.140625" style="12" bestFit="1" customWidth="1"/>
    <col min="2" max="2" width="31.5703125" style="12" bestFit="1" customWidth="1"/>
    <col min="3" max="3" width="14.42578125" style="12" customWidth="1"/>
    <col min="4" max="5" width="14.28515625" style="12" customWidth="1"/>
    <col min="6" max="23" width="14.42578125" style="12" customWidth="1"/>
    <col min="24" max="24" width="12.5703125" style="12" customWidth="1"/>
    <col min="25" max="16384" width="12.5703125" style="12"/>
  </cols>
  <sheetData>
    <row r="1" spans="1:23" ht="11.25" customHeight="1" x14ac:dyDescent="0.2">
      <c r="A1" s="34" t="s">
        <v>77</v>
      </c>
      <c r="B1" s="34" t="s">
        <v>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1.25" customHeight="1" x14ac:dyDescent="0.2">
      <c r="A2" s="34" t="s">
        <v>195</v>
      </c>
      <c r="B2" s="34" t="s">
        <v>196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1.25" customHeight="1" x14ac:dyDescent="0.2">
      <c r="A3" s="35" t="s">
        <v>81</v>
      </c>
      <c r="B3" s="35" t="s">
        <v>82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1.25" customHeight="1" x14ac:dyDescent="0.2">
      <c r="A5" s="36" t="s">
        <v>83</v>
      </c>
      <c r="B5" s="37" t="s">
        <v>84</v>
      </c>
      <c r="C5" s="38" t="str">
        <f>'FS Summary'!B4</f>
        <v>Q2/2026</v>
      </c>
      <c r="D5" s="38" t="str">
        <f>'FS Summary'!C4</f>
        <v>Q2/2025</v>
      </c>
      <c r="E5" s="38" t="str">
        <f>'FS Summary'!D4</f>
        <v>Q1/2026</v>
      </c>
      <c r="F5" s="38" t="str">
        <f>'FS Summary'!G4</f>
        <v>LK/YTD 2026</v>
      </c>
      <c r="G5" s="38" t="str">
        <f>'FS Summary'!H4</f>
        <v>LK/YTD 2025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1.25" customHeight="1" x14ac:dyDescent="0.2">
      <c r="A6" s="20" t="s">
        <v>197</v>
      </c>
      <c r="B6" s="1" t="s">
        <v>198</v>
      </c>
      <c r="C6" s="21">
        <v>33023328436637</v>
      </c>
      <c r="D6" s="22">
        <v>26309842605698</v>
      </c>
      <c r="E6" s="21">
        <v>32781022594746</v>
      </c>
      <c r="F6" s="21">
        <v>65804351031383</v>
      </c>
      <c r="G6" s="22">
        <v>51661355734845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1.25" customHeight="1" x14ac:dyDescent="0.2">
      <c r="A7" s="20" t="s">
        <v>199</v>
      </c>
      <c r="B7" s="1" t="s">
        <v>200</v>
      </c>
      <c r="C7" s="21">
        <v>-285699550257</v>
      </c>
      <c r="D7" s="22">
        <v>-224192018870</v>
      </c>
      <c r="E7" s="21">
        <v>-239072502856</v>
      </c>
      <c r="F7" s="21">
        <v>-524772053113</v>
      </c>
      <c r="G7" s="22">
        <v>-422147079903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1.25" customHeight="1" x14ac:dyDescent="0.2">
      <c r="A8" s="23" t="s">
        <v>201</v>
      </c>
      <c r="B8" s="24" t="s">
        <v>202</v>
      </c>
      <c r="C8" s="25">
        <v>32737628886380</v>
      </c>
      <c r="D8" s="26">
        <v>26085650586828</v>
      </c>
      <c r="E8" s="25">
        <v>32541950091890</v>
      </c>
      <c r="F8" s="25">
        <v>65279578978270</v>
      </c>
      <c r="G8" s="26">
        <v>51239208654942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1.25" customHeight="1" x14ac:dyDescent="0.2">
      <c r="A9" s="20" t="s">
        <v>203</v>
      </c>
      <c r="B9" s="1" t="s">
        <v>204</v>
      </c>
      <c r="C9" s="21">
        <v>-25831447587180</v>
      </c>
      <c r="D9" s="22">
        <v>-21528189388900</v>
      </c>
      <c r="E9" s="21">
        <v>-26300728779400</v>
      </c>
      <c r="F9" s="21">
        <v>-52132176366580</v>
      </c>
      <c r="G9" s="22">
        <v>-42155575905536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1.25" customHeight="1" x14ac:dyDescent="0.2">
      <c r="A10" s="23" t="s">
        <v>205</v>
      </c>
      <c r="B10" s="24" t="s">
        <v>206</v>
      </c>
      <c r="C10" s="25">
        <v>6906181299200</v>
      </c>
      <c r="D10" s="26">
        <v>4557461197928</v>
      </c>
      <c r="E10" s="25">
        <v>6241221312490</v>
      </c>
      <c r="F10" s="25">
        <v>13147402611690</v>
      </c>
      <c r="G10" s="26">
        <v>9083632749406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1.25" customHeight="1" x14ac:dyDescent="0.2">
      <c r="A11" s="20" t="s">
        <v>207</v>
      </c>
      <c r="B11" s="1" t="s">
        <v>208</v>
      </c>
      <c r="C11" s="21">
        <v>584895410652</v>
      </c>
      <c r="D11" s="22">
        <v>457693562887</v>
      </c>
      <c r="E11" s="21">
        <v>512117161615</v>
      </c>
      <c r="F11" s="21">
        <v>1097012572267</v>
      </c>
      <c r="G11" s="22">
        <v>893845531247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1.25" customHeight="1" x14ac:dyDescent="0.2">
      <c r="A12" s="20" t="s">
        <v>209</v>
      </c>
      <c r="B12" s="1" t="s">
        <v>210</v>
      </c>
      <c r="C12" s="21">
        <v>-343329611424</v>
      </c>
      <c r="D12" s="22">
        <v>-227326440458</v>
      </c>
      <c r="E12" s="21">
        <v>-326141821808</v>
      </c>
      <c r="F12" s="21">
        <v>-669471433232</v>
      </c>
      <c r="G12" s="22">
        <v>-429749725142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1.25" customHeight="1" x14ac:dyDescent="0.2">
      <c r="A13" s="20" t="s">
        <v>211</v>
      </c>
      <c r="B13" s="1" t="s">
        <v>212</v>
      </c>
      <c r="C13" s="21">
        <v>-341791753127</v>
      </c>
      <c r="D13" s="22">
        <v>-226362310765</v>
      </c>
      <c r="E13" s="21">
        <v>-324569874029</v>
      </c>
      <c r="F13" s="21">
        <v>-666361627156</v>
      </c>
      <c r="G13" s="22">
        <v>-428004107693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1.25" customHeight="1" x14ac:dyDescent="0.2">
      <c r="A14" s="20" t="s">
        <v>213</v>
      </c>
      <c r="B14" s="1" t="s">
        <v>214</v>
      </c>
      <c r="C14" s="21">
        <v>-2736397320342</v>
      </c>
      <c r="D14" s="22">
        <v>-2286428715611</v>
      </c>
      <c r="E14" s="21">
        <v>-2438374451087</v>
      </c>
      <c r="F14" s="21">
        <v>-5174771771429</v>
      </c>
      <c r="G14" s="22">
        <v>-4426008488714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1.25" customHeight="1" x14ac:dyDescent="0.2">
      <c r="A15" s="20" t="s">
        <v>215</v>
      </c>
      <c r="B15" s="1" t="s">
        <v>216</v>
      </c>
      <c r="C15" s="21">
        <v>-1116928482010</v>
      </c>
      <c r="D15" s="22">
        <v>-835617411136</v>
      </c>
      <c r="E15" s="21">
        <v>-1225141003222</v>
      </c>
      <c r="F15" s="21">
        <v>-2342069485232</v>
      </c>
      <c r="G15" s="22">
        <v>-1607040873184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1.25" customHeight="1" x14ac:dyDescent="0.2">
      <c r="A16" s="20" t="s">
        <v>217</v>
      </c>
      <c r="B16" s="1" t="s">
        <v>218</v>
      </c>
      <c r="C16" s="21">
        <v>18649699157</v>
      </c>
      <c r="D16" s="22">
        <v>11121630774</v>
      </c>
      <c r="E16" s="21">
        <v>9011741928</v>
      </c>
      <c r="F16" s="21">
        <v>27661441085</v>
      </c>
      <c r="G16" s="22">
        <v>14251405074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1.25" customHeight="1" x14ac:dyDescent="0.2">
      <c r="A17" s="23" t="s">
        <v>219</v>
      </c>
      <c r="B17" s="24" t="s">
        <v>220</v>
      </c>
      <c r="C17" s="25">
        <v>3313070995233</v>
      </c>
      <c r="D17" s="26">
        <v>1676903824384</v>
      </c>
      <c r="E17" s="25">
        <v>2772692939916</v>
      </c>
      <c r="F17" s="25">
        <v>6085763935149</v>
      </c>
      <c r="G17" s="26">
        <v>3528930598687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1.25" customHeight="1" x14ac:dyDescent="0.2">
      <c r="A18" s="20" t="s">
        <v>221</v>
      </c>
      <c r="B18" s="1" t="s">
        <v>222</v>
      </c>
      <c r="C18" s="21">
        <v>5690008778</v>
      </c>
      <c r="D18" s="22">
        <v>2302592851</v>
      </c>
      <c r="E18" s="21">
        <v>6380784517</v>
      </c>
      <c r="F18" s="21">
        <v>12070793295</v>
      </c>
      <c r="G18" s="22">
        <v>11177830436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1.25" customHeight="1" x14ac:dyDescent="0.2">
      <c r="A19" s="20" t="s">
        <v>223</v>
      </c>
      <c r="B19" s="1" t="s">
        <v>224</v>
      </c>
      <c r="C19" s="21">
        <v>-480153484</v>
      </c>
      <c r="D19" s="22">
        <v>554563357</v>
      </c>
      <c r="E19" s="21">
        <v>-3632263678</v>
      </c>
      <c r="F19" s="21">
        <v>-4112417162</v>
      </c>
      <c r="G19" s="22">
        <v>-3782567663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1.25" customHeight="1" x14ac:dyDescent="0.2">
      <c r="A20" s="20" t="s">
        <v>225</v>
      </c>
      <c r="B20" s="1" t="s">
        <v>226</v>
      </c>
      <c r="C20" s="21">
        <v>5209855294</v>
      </c>
      <c r="D20" s="22">
        <v>2857156208</v>
      </c>
      <c r="E20" s="21">
        <v>2748520839</v>
      </c>
      <c r="F20" s="21">
        <v>7958376133</v>
      </c>
      <c r="G20" s="22">
        <v>7395262773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1.25" customHeight="1" x14ac:dyDescent="0.2">
      <c r="A21" s="23" t="s">
        <v>227</v>
      </c>
      <c r="B21" s="24" t="s">
        <v>228</v>
      </c>
      <c r="C21" s="25">
        <v>3318280850527</v>
      </c>
      <c r="D21" s="26">
        <v>1679760980592</v>
      </c>
      <c r="E21" s="25">
        <v>2775441460755</v>
      </c>
      <c r="F21" s="25">
        <v>6093722311282</v>
      </c>
      <c r="G21" s="26">
        <v>3536325861460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1.25" customHeight="1" x14ac:dyDescent="0.2">
      <c r="A22" s="20" t="s">
        <v>229</v>
      </c>
      <c r="B22" s="1" t="s">
        <v>230</v>
      </c>
      <c r="C22" s="21">
        <v>-720952319787</v>
      </c>
      <c r="D22" s="22">
        <v>-343892539635</v>
      </c>
      <c r="E22" s="21">
        <v>-784058706153</v>
      </c>
      <c r="F22" s="21">
        <v>-1505011025940</v>
      </c>
      <c r="G22" s="22">
        <v>-724184722593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1.25" customHeight="1" x14ac:dyDescent="0.2">
      <c r="A23" s="20" t="s">
        <v>231</v>
      </c>
      <c r="B23" s="1" t="s">
        <v>232</v>
      </c>
      <c r="C23" s="21">
        <v>60287412821</v>
      </c>
      <c r="D23" s="22">
        <v>4137870918</v>
      </c>
      <c r="E23" s="21">
        <v>227184111647</v>
      </c>
      <c r="F23" s="21">
        <v>287471524468</v>
      </c>
      <c r="G23" s="22">
        <v>6240553652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1.25" customHeight="1" x14ac:dyDescent="0.2">
      <c r="A24" s="28" t="s">
        <v>233</v>
      </c>
      <c r="B24" s="29" t="s">
        <v>234</v>
      </c>
      <c r="C24" s="30">
        <v>2657615943561</v>
      </c>
      <c r="D24" s="31">
        <v>1340006311875</v>
      </c>
      <c r="E24" s="30">
        <v>2218566866249</v>
      </c>
      <c r="F24" s="30">
        <v>4876182809810</v>
      </c>
      <c r="G24" s="31">
        <v>2818381692519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1.25" customHeight="1" x14ac:dyDescent="0.2">
      <c r="A25" s="20" t="s">
        <v>235</v>
      </c>
      <c r="B25" s="1" t="s">
        <v>236</v>
      </c>
      <c r="C25" s="21">
        <v>2657615943561</v>
      </c>
      <c r="D25" s="22">
        <v>1340006311875</v>
      </c>
      <c r="E25" s="21">
        <v>2218566866249</v>
      </c>
      <c r="F25" s="21">
        <v>4876182809810</v>
      </c>
      <c r="G25" s="22">
        <v>2818381692519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1.25" customHeight="1" x14ac:dyDescent="0.2">
      <c r="A26" s="20" t="s">
        <v>237</v>
      </c>
      <c r="B26" s="1" t="s">
        <v>238</v>
      </c>
      <c r="C26" s="21">
        <v>0</v>
      </c>
      <c r="D26" s="22">
        <v>0</v>
      </c>
      <c r="E26" s="21">
        <v>0</v>
      </c>
      <c r="F26" s="21">
        <v>0</v>
      </c>
      <c r="G26" s="22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1.25" customHeight="1" x14ac:dyDescent="0.2">
      <c r="A27" s="20" t="s">
        <v>239</v>
      </c>
      <c r="B27" s="1" t="s">
        <v>240</v>
      </c>
      <c r="C27" s="21">
        <v>2413</v>
      </c>
      <c r="D27" s="22">
        <v>1243</v>
      </c>
      <c r="E27" s="21">
        <v>2015</v>
      </c>
      <c r="F27" s="21">
        <v>4428</v>
      </c>
      <c r="G27" s="22">
        <v>2585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1.25" customHeight="1" x14ac:dyDescent="0.2">
      <c r="A28" s="39" t="s">
        <v>241</v>
      </c>
      <c r="B28" s="40" t="s">
        <v>242</v>
      </c>
      <c r="C28" s="41">
        <v>2413</v>
      </c>
      <c r="D28" s="42">
        <v>1243</v>
      </c>
      <c r="E28" s="41">
        <v>2015</v>
      </c>
      <c r="F28" s="41">
        <v>4428</v>
      </c>
      <c r="G28" s="42">
        <v>2585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99"/>
  <sheetViews>
    <sheetView showGridLines="0" topLeftCell="B7" workbookViewId="0">
      <selection activeCell="D33" sqref="D33"/>
    </sheetView>
  </sheetViews>
  <sheetFormatPr baseColWidth="10" defaultColWidth="12.5703125" defaultRowHeight="15" customHeight="1" x14ac:dyDescent="0.2"/>
  <cols>
    <col min="1" max="1" width="30.7109375" style="12" customWidth="1"/>
    <col min="2" max="2" width="35.140625" style="12" customWidth="1"/>
    <col min="3" max="4" width="15.5703125" style="12" bestFit="1" customWidth="1"/>
    <col min="5" max="24" width="10.5703125" style="12" customWidth="1"/>
    <col min="25" max="25" width="12.5703125" style="12" customWidth="1"/>
    <col min="26" max="16384" width="12.5703125" style="12"/>
  </cols>
  <sheetData>
    <row r="1" spans="1:24" ht="11.25" customHeight="1" x14ac:dyDescent="0.2">
      <c r="A1" s="34" t="s">
        <v>77</v>
      </c>
      <c r="B1" s="34" t="s">
        <v>78</v>
      </c>
      <c r="C1" s="1"/>
      <c r="D1" s="1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4" ht="11.25" customHeight="1" x14ac:dyDescent="0.2">
      <c r="A2" s="34" t="s">
        <v>243</v>
      </c>
      <c r="B2" s="34" t="s">
        <v>244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1.25" customHeight="1" x14ac:dyDescent="0.2">
      <c r="A3" s="35" t="s">
        <v>81</v>
      </c>
      <c r="B3" s="35" t="s">
        <v>82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1.25" customHeight="1" x14ac:dyDescent="0.2">
      <c r="A5" s="36" t="s">
        <v>83</v>
      </c>
      <c r="B5" s="37" t="s">
        <v>84</v>
      </c>
      <c r="C5" s="38" t="str">
        <f>'FS Summary'!B45</f>
        <v>LK/YTD 2026</v>
      </c>
      <c r="D5" s="38" t="str">
        <f>'FS Summary'!C45</f>
        <v>LK/YTD 2025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1.25" customHeight="1" x14ac:dyDescent="0.2">
      <c r="A6" s="17" t="s">
        <v>245</v>
      </c>
      <c r="B6" s="10" t="s">
        <v>246</v>
      </c>
      <c r="C6" s="18"/>
      <c r="D6" s="1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1.25" customHeight="1" x14ac:dyDescent="0.2">
      <c r="A7" s="20" t="s">
        <v>247</v>
      </c>
      <c r="B7" s="1" t="s">
        <v>228</v>
      </c>
      <c r="C7" s="21">
        <v>6093722311282</v>
      </c>
      <c r="D7" s="22">
        <v>3536325861460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1.25" customHeight="1" x14ac:dyDescent="0.2">
      <c r="A8" s="23" t="s">
        <v>248</v>
      </c>
      <c r="B8" s="24" t="s">
        <v>249</v>
      </c>
      <c r="C8" s="25"/>
      <c r="D8" s="2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1.25" customHeight="1" x14ac:dyDescent="0.2">
      <c r="A9" s="20" t="s">
        <v>250</v>
      </c>
      <c r="B9" s="1" t="s">
        <v>251</v>
      </c>
      <c r="C9" s="21">
        <v>263374974408</v>
      </c>
      <c r="D9" s="22">
        <v>405075193507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1.25" customHeight="1" x14ac:dyDescent="0.2">
      <c r="A10" s="20" t="s">
        <v>252</v>
      </c>
      <c r="B10" s="1" t="s">
        <v>253</v>
      </c>
      <c r="C10" s="21">
        <v>131929783576</v>
      </c>
      <c r="D10" s="22">
        <v>25852838424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1.25" customHeight="1" x14ac:dyDescent="0.2">
      <c r="A11" s="20" t="s">
        <v>254</v>
      </c>
      <c r="B11" s="44" t="s">
        <v>255</v>
      </c>
      <c r="C11" s="21">
        <v>-199478082</v>
      </c>
      <c r="D11" s="22">
        <v>-114062105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1.25" customHeight="1" x14ac:dyDescent="0.2">
      <c r="A12" s="20" t="s">
        <v>256</v>
      </c>
      <c r="B12" s="1" t="s">
        <v>257</v>
      </c>
      <c r="C12" s="21">
        <v>-1031762947177</v>
      </c>
      <c r="D12" s="22">
        <v>-761710307265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1.25" customHeight="1" x14ac:dyDescent="0.2">
      <c r="A13" s="20" t="s">
        <v>258</v>
      </c>
      <c r="B13" s="1" t="s">
        <v>259</v>
      </c>
      <c r="C13" s="21">
        <v>666361627156</v>
      </c>
      <c r="D13" s="22">
        <v>428004107693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1.25" customHeight="1" x14ac:dyDescent="0.2">
      <c r="A14" s="23" t="s">
        <v>260</v>
      </c>
      <c r="B14" s="24" t="s">
        <v>261</v>
      </c>
      <c r="C14" s="25">
        <v>6123426271163</v>
      </c>
      <c r="D14" s="26">
        <v>3633433631714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1.25" customHeight="1" x14ac:dyDescent="0.2">
      <c r="A15" s="20" t="s">
        <v>262</v>
      </c>
      <c r="B15" s="1" t="s">
        <v>263</v>
      </c>
      <c r="C15" s="21">
        <v>-205065295416</v>
      </c>
      <c r="D15" s="22">
        <v>-49389298543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1.25" customHeight="1" x14ac:dyDescent="0.2">
      <c r="A16" s="20" t="s">
        <v>264</v>
      </c>
      <c r="B16" s="1" t="s">
        <v>265</v>
      </c>
      <c r="C16" s="21">
        <v>-2794911169549</v>
      </c>
      <c r="D16" s="22">
        <v>-1262637514250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1.25" customHeight="1" x14ac:dyDescent="0.2">
      <c r="A17" s="20" t="s">
        <v>266</v>
      </c>
      <c r="B17" s="1" t="s">
        <v>267</v>
      </c>
      <c r="C17" s="21">
        <v>14962753610643</v>
      </c>
      <c r="D17" s="22">
        <v>3012431477954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1.25" customHeight="1" x14ac:dyDescent="0.2">
      <c r="A18" s="20" t="s">
        <v>268</v>
      </c>
      <c r="B18" s="1" t="s">
        <v>269</v>
      </c>
      <c r="C18" s="21">
        <v>49551226953</v>
      </c>
      <c r="D18" s="22">
        <v>1687122304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1.25" customHeight="1" x14ac:dyDescent="0.2">
      <c r="A19" s="20" t="s">
        <v>270</v>
      </c>
      <c r="B19" s="1" t="s">
        <v>271</v>
      </c>
      <c r="C19" s="21">
        <v>-652467163424</v>
      </c>
      <c r="D19" s="22">
        <v>-357825216426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1.25" customHeight="1" x14ac:dyDescent="0.2">
      <c r="A20" s="20" t="s">
        <v>272</v>
      </c>
      <c r="B20" s="1" t="s">
        <v>273</v>
      </c>
      <c r="C20" s="21">
        <v>-1289376191282</v>
      </c>
      <c r="D20" s="22">
        <v>-725066397772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1.25" customHeight="1" x14ac:dyDescent="0.2">
      <c r="A21" s="23" t="s">
        <v>274</v>
      </c>
      <c r="B21" s="24" t="s">
        <v>275</v>
      </c>
      <c r="C21" s="25">
        <v>16193911289088</v>
      </c>
      <c r="D21" s="26">
        <v>4252633804981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1.25" customHeight="1" x14ac:dyDescent="0.2">
      <c r="A22" s="23" t="s">
        <v>276</v>
      </c>
      <c r="B22" s="24" t="s">
        <v>277</v>
      </c>
      <c r="C22" s="25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1.25" customHeight="1" x14ac:dyDescent="0.2">
      <c r="A23" s="20" t="s">
        <v>278</v>
      </c>
      <c r="B23" s="1" t="s">
        <v>279</v>
      </c>
      <c r="C23" s="21">
        <v>-124167109592</v>
      </c>
      <c r="D23" s="22">
        <v>-34811417654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1.25" customHeight="1" x14ac:dyDescent="0.2">
      <c r="A24" s="20" t="s">
        <v>280</v>
      </c>
      <c r="B24" s="1" t="s">
        <v>281</v>
      </c>
      <c r="C24" s="21">
        <v>19011001136</v>
      </c>
      <c r="D24" s="22">
        <v>2489500183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1.25" customHeight="1" x14ac:dyDescent="0.2">
      <c r="A25" s="20" t="s">
        <v>282</v>
      </c>
      <c r="B25" s="1" t="s">
        <v>283</v>
      </c>
      <c r="C25" s="21">
        <v>-16159551674744</v>
      </c>
      <c r="D25" s="22">
        <v>-17070226966256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1.25" customHeight="1" x14ac:dyDescent="0.2">
      <c r="A26" s="20" t="s">
        <v>284</v>
      </c>
      <c r="B26" s="1" t="s">
        <v>285</v>
      </c>
      <c r="C26" s="21">
        <v>13630539126162</v>
      </c>
      <c r="D26" s="22">
        <v>13005351716924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1.25" customHeight="1" x14ac:dyDescent="0.2">
      <c r="A27" s="20" t="s">
        <v>286</v>
      </c>
      <c r="B27" s="1" t="s">
        <v>287</v>
      </c>
      <c r="C27" s="21">
        <v>-122390357255</v>
      </c>
      <c r="D27" s="22">
        <v>-163620047473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1.25" customHeight="1" x14ac:dyDescent="0.2">
      <c r="A28" s="20" t="s">
        <v>288</v>
      </c>
      <c r="B28" s="1" t="s">
        <v>289</v>
      </c>
      <c r="C28" s="21">
        <v>865979910679</v>
      </c>
      <c r="D28" s="22">
        <v>145306212230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1.25" customHeight="1" x14ac:dyDescent="0.2">
      <c r="A29" s="23" t="s">
        <v>290</v>
      </c>
      <c r="B29" s="24" t="s">
        <v>291</v>
      </c>
      <c r="C29" s="25">
        <v>-1890579103614</v>
      </c>
      <c r="D29" s="26">
        <v>-4115511002046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1.25" customHeight="1" x14ac:dyDescent="0.2">
      <c r="A30" s="23" t="s">
        <v>292</v>
      </c>
      <c r="B30" s="24" t="s">
        <v>293</v>
      </c>
      <c r="C30" s="25"/>
      <c r="D30" s="2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1.25" customHeight="1" x14ac:dyDescent="0.2">
      <c r="A31" s="20" t="s">
        <v>294</v>
      </c>
      <c r="B31" s="1" t="s">
        <v>295</v>
      </c>
      <c r="C31" s="21">
        <v>48603448251488</v>
      </c>
      <c r="D31" s="22">
        <v>37998132218052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1.25" customHeight="1" x14ac:dyDescent="0.2">
      <c r="A32" s="20" t="s">
        <v>296</v>
      </c>
      <c r="B32" s="1" t="s">
        <v>297</v>
      </c>
      <c r="C32" s="21">
        <v>-49628805616190</v>
      </c>
      <c r="D32" s="22">
        <v>-35825310599996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1.25" customHeight="1" x14ac:dyDescent="0.2">
      <c r="A33" s="20" t="s">
        <v>298</v>
      </c>
      <c r="B33" s="1" t="s">
        <v>299</v>
      </c>
      <c r="C33" s="21">
        <v>0</v>
      </c>
      <c r="D33" s="22">
        <v>-2000000000000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1.25" customHeight="1" x14ac:dyDescent="0.2">
      <c r="A34" s="23" t="s">
        <v>300</v>
      </c>
      <c r="B34" s="24" t="s">
        <v>301</v>
      </c>
      <c r="C34" s="25">
        <v>-1025357364702</v>
      </c>
      <c r="D34" s="26">
        <v>172821618056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1.25" customHeight="1" x14ac:dyDescent="0.2">
      <c r="A35" s="23" t="s">
        <v>302</v>
      </c>
      <c r="B35" s="24" t="s">
        <v>303</v>
      </c>
      <c r="C35" s="25">
        <v>13277974820772</v>
      </c>
      <c r="D35" s="26">
        <v>309944420991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1.25" customHeight="1" x14ac:dyDescent="0.2">
      <c r="A36" s="20" t="s">
        <v>304</v>
      </c>
      <c r="B36" s="1" t="s">
        <v>305</v>
      </c>
      <c r="C36" s="21">
        <v>3578315438205</v>
      </c>
      <c r="D36" s="22">
        <v>3780128276727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1.25" customHeight="1" x14ac:dyDescent="0.2">
      <c r="A37" s="20" t="s">
        <v>306</v>
      </c>
      <c r="B37" s="1" t="s">
        <v>307</v>
      </c>
      <c r="C37" s="21">
        <v>199478082</v>
      </c>
      <c r="D37" s="22">
        <v>114062105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1.25" customHeight="1" x14ac:dyDescent="0.2">
      <c r="A38" s="28" t="s">
        <v>308</v>
      </c>
      <c r="B38" s="29" t="s">
        <v>309</v>
      </c>
      <c r="C38" s="30">
        <v>16856489737059</v>
      </c>
      <c r="D38" s="31">
        <v>4090186759823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8"/>
  <sheetViews>
    <sheetView showGridLines="0" topLeftCell="A18" zoomScale="70" zoomScaleNormal="70" workbookViewId="0">
      <selection activeCell="C10" sqref="C10"/>
    </sheetView>
  </sheetViews>
  <sheetFormatPr baseColWidth="10" defaultColWidth="8.7109375" defaultRowHeight="14" x14ac:dyDescent="0.2"/>
  <cols>
    <col min="1" max="1" width="40" customWidth="1"/>
    <col min="2" max="2" width="7" customWidth="1"/>
    <col min="3" max="4" width="20" customWidth="1"/>
    <col min="5" max="5" width="2" customWidth="1"/>
  </cols>
  <sheetData>
    <row r="1" spans="1:4" ht="22" customHeight="1" x14ac:dyDescent="0.2">
      <c r="A1" s="71" t="s">
        <v>310</v>
      </c>
      <c r="B1" s="72"/>
      <c r="C1" s="72"/>
      <c r="D1" s="72"/>
    </row>
    <row r="2" spans="1:4" ht="26" customHeight="1" x14ac:dyDescent="0.2">
      <c r="A2" s="74" t="s">
        <v>311</v>
      </c>
      <c r="B2" s="72"/>
      <c r="C2" s="72"/>
      <c r="D2" s="72"/>
    </row>
    <row r="4" spans="1:4" x14ac:dyDescent="0.2">
      <c r="A4" s="73" t="s">
        <v>312</v>
      </c>
      <c r="B4" s="72"/>
      <c r="C4" s="72"/>
      <c r="D4" s="72"/>
    </row>
    <row r="5" spans="1:4" x14ac:dyDescent="0.2">
      <c r="A5" s="2" t="s">
        <v>313</v>
      </c>
      <c r="B5" s="3" t="s">
        <v>314</v>
      </c>
      <c r="C5" s="3" t="s">
        <v>315</v>
      </c>
      <c r="D5" s="3" t="s">
        <v>316</v>
      </c>
    </row>
    <row r="6" spans="1:4" x14ac:dyDescent="0.2">
      <c r="A6" s="5" t="s">
        <v>317</v>
      </c>
      <c r="B6" s="6" t="s">
        <v>318</v>
      </c>
      <c r="C6" s="4">
        <v>110387157888454</v>
      </c>
      <c r="D6" s="4">
        <v>94240556174175</v>
      </c>
    </row>
    <row r="7" spans="1:4" x14ac:dyDescent="0.2">
      <c r="A7" s="5" t="s">
        <v>199</v>
      </c>
      <c r="B7" s="6" t="s">
        <v>319</v>
      </c>
      <c r="C7" s="4">
        <v>-907969435608</v>
      </c>
      <c r="D7" s="4">
        <v>-883948450190</v>
      </c>
    </row>
    <row r="8" spans="1:4" x14ac:dyDescent="0.2">
      <c r="A8" s="7" t="s">
        <v>320</v>
      </c>
      <c r="B8" s="8" t="s">
        <v>321</v>
      </c>
      <c r="C8" s="9">
        <v>109479188452846</v>
      </c>
      <c r="D8" s="9">
        <v>93356607723985</v>
      </c>
    </row>
    <row r="9" spans="1:4" x14ac:dyDescent="0.2">
      <c r="A9" s="5" t="s">
        <v>322</v>
      </c>
      <c r="B9" s="6" t="s">
        <v>323</v>
      </c>
      <c r="C9" s="4">
        <v>-89992477524267</v>
      </c>
      <c r="D9" s="4">
        <v>-76267199511301</v>
      </c>
    </row>
    <row r="10" spans="1:4" x14ac:dyDescent="0.2">
      <c r="A10" s="7" t="s">
        <v>324</v>
      </c>
      <c r="B10" s="8" t="s">
        <v>325</v>
      </c>
      <c r="C10" s="9">
        <v>19486710928579</v>
      </c>
      <c r="D10" s="9">
        <v>17089408212684</v>
      </c>
    </row>
    <row r="11" spans="1:4" x14ac:dyDescent="0.2">
      <c r="A11" s="5" t="s">
        <v>207</v>
      </c>
      <c r="B11" s="6" t="s">
        <v>326</v>
      </c>
      <c r="C11" s="4">
        <v>1842889655874</v>
      </c>
      <c r="D11" s="4">
        <v>1673177566415</v>
      </c>
    </row>
    <row r="12" spans="1:4" x14ac:dyDescent="0.2">
      <c r="A12" s="5" t="s">
        <v>209</v>
      </c>
      <c r="B12" s="6" t="s">
        <v>327</v>
      </c>
      <c r="C12" s="4">
        <v>-973377602687</v>
      </c>
      <c r="D12" s="4">
        <v>-700525805609</v>
      </c>
    </row>
    <row r="13" spans="1:4" x14ac:dyDescent="0.2">
      <c r="A13" s="5" t="s">
        <v>328</v>
      </c>
      <c r="B13" s="6" t="s">
        <v>329</v>
      </c>
      <c r="C13" s="4">
        <v>-970038874515</v>
      </c>
      <c r="D13" s="4">
        <v>-698026126670</v>
      </c>
    </row>
    <row r="14" spans="1:4" x14ac:dyDescent="0.2">
      <c r="A14" s="5" t="s">
        <v>330</v>
      </c>
      <c r="B14" s="6" t="s">
        <v>331</v>
      </c>
      <c r="C14" s="4">
        <v>24351079198</v>
      </c>
      <c r="D14" s="4">
        <v>-44596454899</v>
      </c>
    </row>
    <row r="15" spans="1:4" x14ac:dyDescent="0.2">
      <c r="A15" s="5" t="s">
        <v>332</v>
      </c>
      <c r="B15" s="6" t="s">
        <v>333</v>
      </c>
      <c r="C15" s="4">
        <v>-9960990653627</v>
      </c>
      <c r="D15" s="4">
        <v>-10476983983071</v>
      </c>
    </row>
    <row r="16" spans="1:4" x14ac:dyDescent="0.2">
      <c r="A16" s="5" t="s">
        <v>334</v>
      </c>
      <c r="B16" s="6" t="s">
        <v>335</v>
      </c>
      <c r="C16" s="4">
        <v>-3179187654912</v>
      </c>
      <c r="D16" s="4">
        <v>-2456442534973</v>
      </c>
    </row>
    <row r="17" spans="1:4" x14ac:dyDescent="0.2">
      <c r="A17" s="7" t="s">
        <v>336</v>
      </c>
      <c r="B17" s="8" t="s">
        <v>337</v>
      </c>
      <c r="C17" s="9">
        <v>7240395752425</v>
      </c>
      <c r="D17" s="9">
        <v>5084037000547</v>
      </c>
    </row>
    <row r="18" spans="1:4" x14ac:dyDescent="0.2">
      <c r="A18" s="5" t="s">
        <v>338</v>
      </c>
      <c r="B18" s="6" t="s">
        <v>339</v>
      </c>
      <c r="C18" s="4">
        <v>28302953354</v>
      </c>
      <c r="D18" s="4">
        <v>-337522571298</v>
      </c>
    </row>
    <row r="19" spans="1:4" x14ac:dyDescent="0.2">
      <c r="A19" s="7" t="s">
        <v>340</v>
      </c>
      <c r="B19" s="8" t="s">
        <v>341</v>
      </c>
      <c r="C19" s="9">
        <v>7268698705779</v>
      </c>
      <c r="D19" s="9">
        <v>4746514429249</v>
      </c>
    </row>
    <row r="20" spans="1:4" x14ac:dyDescent="0.2">
      <c r="A20" s="5" t="s">
        <v>342</v>
      </c>
      <c r="B20" s="6" t="s">
        <v>343</v>
      </c>
      <c r="C20" s="4">
        <v>-1638902794566</v>
      </c>
      <c r="D20" s="4">
        <v>-1226420618792</v>
      </c>
    </row>
    <row r="21" spans="1:4" x14ac:dyDescent="0.2">
      <c r="A21" s="5" t="s">
        <v>344</v>
      </c>
      <c r="B21" s="6" t="s">
        <v>345</v>
      </c>
      <c r="C21" s="4">
        <v>171989320515</v>
      </c>
      <c r="D21" s="4">
        <v>196477162710</v>
      </c>
    </row>
    <row r="22" spans="1:4" x14ac:dyDescent="0.2">
      <c r="A22" s="7" t="s">
        <v>346</v>
      </c>
      <c r="B22" s="8" t="s">
        <v>347</v>
      </c>
      <c r="C22" s="9">
        <v>5801785231728</v>
      </c>
      <c r="D22" s="9">
        <v>3716570973167</v>
      </c>
    </row>
    <row r="23" spans="1:4" x14ac:dyDescent="0.2">
      <c r="A23" s="5" t="s">
        <v>348</v>
      </c>
      <c r="B23" s="6" t="s">
        <v>349</v>
      </c>
      <c r="C23" s="4">
        <v>5801785231728</v>
      </c>
      <c r="D23" s="4">
        <v>3716570973167</v>
      </c>
    </row>
    <row r="24" spans="1:4" x14ac:dyDescent="0.2">
      <c r="A24" s="5" t="s">
        <v>350</v>
      </c>
      <c r="B24" s="6" t="s">
        <v>351</v>
      </c>
      <c r="C24" s="4">
        <v>0</v>
      </c>
      <c r="D24" s="4">
        <v>0</v>
      </c>
    </row>
    <row r="25" spans="1:4" x14ac:dyDescent="0.2">
      <c r="A25" s="5" t="s">
        <v>352</v>
      </c>
      <c r="B25" s="6" t="s">
        <v>353</v>
      </c>
      <c r="C25" s="4">
        <v>5268</v>
      </c>
      <c r="D25" s="4">
        <v>3409</v>
      </c>
    </row>
    <row r="27" spans="1:4" x14ac:dyDescent="0.2">
      <c r="A27" s="73" t="s">
        <v>354</v>
      </c>
      <c r="B27" s="72"/>
      <c r="C27" s="72"/>
      <c r="D27" s="72"/>
    </row>
    <row r="28" spans="1:4" x14ac:dyDescent="0.2">
      <c r="A28" s="2" t="s">
        <v>313</v>
      </c>
      <c r="B28" s="3" t="s">
        <v>314</v>
      </c>
      <c r="C28" s="3" t="s">
        <v>36</v>
      </c>
      <c r="D28" s="3" t="s">
        <v>355</v>
      </c>
    </row>
    <row r="29" spans="1:4" x14ac:dyDescent="0.2">
      <c r="A29" s="7" t="s">
        <v>85</v>
      </c>
      <c r="B29" s="8" t="s">
        <v>356</v>
      </c>
      <c r="C29" s="9">
        <v>53565566103895</v>
      </c>
      <c r="D29" s="9">
        <v>47063191892772</v>
      </c>
    </row>
    <row r="30" spans="1:4" x14ac:dyDescent="0.2">
      <c r="A30" s="5" t="s">
        <v>87</v>
      </c>
      <c r="B30" s="6" t="s">
        <v>357</v>
      </c>
      <c r="C30" s="4">
        <v>3578154917657</v>
      </c>
      <c r="D30" s="4">
        <v>3780128276727</v>
      </c>
    </row>
    <row r="31" spans="1:4" x14ac:dyDescent="0.2">
      <c r="A31" s="5" t="s">
        <v>93</v>
      </c>
      <c r="B31" s="6" t="s">
        <v>358</v>
      </c>
      <c r="C31" s="4">
        <v>20414244731666</v>
      </c>
      <c r="D31" s="4">
        <v>19463430958687</v>
      </c>
    </row>
    <row r="32" spans="1:4" x14ac:dyDescent="0.2">
      <c r="A32" s="5" t="s">
        <v>97</v>
      </c>
      <c r="B32" s="6" t="s">
        <v>359</v>
      </c>
      <c r="C32" s="4">
        <v>6264835281364</v>
      </c>
      <c r="D32" s="4">
        <v>5005016206176</v>
      </c>
    </row>
    <row r="33" spans="1:4" x14ac:dyDescent="0.2">
      <c r="A33" s="5" t="s">
        <v>360</v>
      </c>
      <c r="B33" s="6" t="s">
        <v>361</v>
      </c>
      <c r="C33" s="4">
        <v>394564407242</v>
      </c>
      <c r="D33" s="4">
        <v>241768864731</v>
      </c>
    </row>
    <row r="34" spans="1:4" x14ac:dyDescent="0.2">
      <c r="A34" s="5" t="s">
        <v>105</v>
      </c>
      <c r="B34" s="6" t="s">
        <v>362</v>
      </c>
      <c r="C34" s="4">
        <v>22759101620225</v>
      </c>
      <c r="D34" s="4">
        <v>18445615872295</v>
      </c>
    </row>
    <row r="35" spans="1:4" x14ac:dyDescent="0.2">
      <c r="A35" s="5" t="s">
        <v>111</v>
      </c>
      <c r="B35" s="6" t="s">
        <v>363</v>
      </c>
      <c r="C35" s="4">
        <v>549229552983</v>
      </c>
      <c r="D35" s="4">
        <v>369000578887</v>
      </c>
    </row>
    <row r="36" spans="1:4" x14ac:dyDescent="0.2">
      <c r="A36" s="7" t="s">
        <v>117</v>
      </c>
      <c r="B36" s="8" t="s">
        <v>364</v>
      </c>
      <c r="C36" s="9">
        <v>3350671762515</v>
      </c>
      <c r="D36" s="9">
        <v>2408951274697</v>
      </c>
    </row>
    <row r="37" spans="1:4" x14ac:dyDescent="0.2">
      <c r="A37" s="5" t="s">
        <v>123</v>
      </c>
      <c r="B37" s="6" t="s">
        <v>365</v>
      </c>
      <c r="C37" s="4">
        <v>840472791325</v>
      </c>
      <c r="D37" s="4">
        <v>1625231472209</v>
      </c>
    </row>
    <row r="38" spans="1:4" x14ac:dyDescent="0.2">
      <c r="A38" s="5" t="s">
        <v>139</v>
      </c>
      <c r="B38" s="6" t="s">
        <v>366</v>
      </c>
      <c r="C38" s="4">
        <v>1771159064528</v>
      </c>
      <c r="D38" s="4">
        <v>242035797830</v>
      </c>
    </row>
    <row r="39" spans="1:4" x14ac:dyDescent="0.2">
      <c r="A39" s="7" t="s">
        <v>151</v>
      </c>
      <c r="B39" s="8" t="s">
        <v>367</v>
      </c>
      <c r="C39" s="9">
        <v>56916237866410</v>
      </c>
      <c r="D39" s="9">
        <v>49472143167469</v>
      </c>
    </row>
    <row r="40" spans="1:4" x14ac:dyDescent="0.2">
      <c r="A40" s="7" t="s">
        <v>153</v>
      </c>
      <c r="B40" s="8" t="s">
        <v>368</v>
      </c>
      <c r="C40" s="9">
        <v>39115666255903</v>
      </c>
      <c r="D40" s="9">
        <v>29955725943070</v>
      </c>
    </row>
    <row r="41" spans="1:4" x14ac:dyDescent="0.2">
      <c r="A41" s="5" t="s">
        <v>369</v>
      </c>
      <c r="B41" s="6" t="s">
        <v>370</v>
      </c>
      <c r="C41" s="4">
        <v>39115666255903</v>
      </c>
      <c r="D41" s="4">
        <v>29955725943070</v>
      </c>
    </row>
    <row r="42" spans="1:4" x14ac:dyDescent="0.2">
      <c r="A42" s="5" t="s">
        <v>371</v>
      </c>
      <c r="B42" s="6" t="s">
        <v>372</v>
      </c>
      <c r="C42" s="4">
        <v>9701594456166</v>
      </c>
      <c r="D42" s="4">
        <v>6325109928640</v>
      </c>
    </row>
    <row r="43" spans="1:4" x14ac:dyDescent="0.2">
      <c r="A43" s="5" t="s">
        <v>373</v>
      </c>
      <c r="B43" s="6" t="s">
        <v>374</v>
      </c>
      <c r="C43" s="4">
        <v>23429114317650</v>
      </c>
      <c r="D43" s="4">
        <v>19930172643525</v>
      </c>
    </row>
    <row r="44" spans="1:4" x14ac:dyDescent="0.2">
      <c r="A44" s="7" t="s">
        <v>179</v>
      </c>
      <c r="B44" s="8" t="s">
        <v>375</v>
      </c>
      <c r="C44" s="9">
        <v>17800571610507</v>
      </c>
      <c r="D44" s="9">
        <v>19516417224399</v>
      </c>
    </row>
    <row r="45" spans="1:4" x14ac:dyDescent="0.2">
      <c r="A45" s="5" t="s">
        <v>376</v>
      </c>
      <c r="B45" s="6" t="s">
        <v>377</v>
      </c>
      <c r="C45" s="4">
        <v>11012835000000</v>
      </c>
      <c r="D45" s="4">
        <v>4361518610000</v>
      </c>
    </row>
    <row r="46" spans="1:4" x14ac:dyDescent="0.2">
      <c r="A46" s="5" t="s">
        <v>378</v>
      </c>
      <c r="B46" s="6" t="s">
        <v>379</v>
      </c>
      <c r="C46" s="4">
        <v>5714405436127</v>
      </c>
      <c r="D46" s="4">
        <v>15154898414399</v>
      </c>
    </row>
    <row r="47" spans="1:4" x14ac:dyDescent="0.2">
      <c r="A47" s="5" t="s">
        <v>380</v>
      </c>
      <c r="B47" s="6" t="s">
        <v>381</v>
      </c>
      <c r="C47" s="4">
        <v>0</v>
      </c>
      <c r="D47" s="4">
        <v>0</v>
      </c>
    </row>
    <row r="48" spans="1:4" x14ac:dyDescent="0.2">
      <c r="A48" s="7" t="s">
        <v>193</v>
      </c>
      <c r="B48" s="8" t="s">
        <v>382</v>
      </c>
      <c r="C48" s="9">
        <v>56916237866410</v>
      </c>
      <c r="D48" s="9">
        <v>49472143167469</v>
      </c>
    </row>
    <row r="50" spans="1:4" x14ac:dyDescent="0.2">
      <c r="A50" s="73" t="s">
        <v>383</v>
      </c>
      <c r="B50" s="72"/>
      <c r="C50" s="72"/>
      <c r="D50" s="72"/>
    </row>
    <row r="51" spans="1:4" x14ac:dyDescent="0.2">
      <c r="A51" s="2" t="s">
        <v>313</v>
      </c>
      <c r="B51" s="3" t="s">
        <v>314</v>
      </c>
      <c r="C51" s="3" t="s">
        <v>315</v>
      </c>
      <c r="D51" s="3" t="s">
        <v>316</v>
      </c>
    </row>
    <row r="52" spans="1:4" x14ac:dyDescent="0.2">
      <c r="A52" s="7" t="s">
        <v>274</v>
      </c>
      <c r="B52" s="8" t="s">
        <v>325</v>
      </c>
      <c r="C52" s="9">
        <v>5016731367885</v>
      </c>
      <c r="D52" s="9">
        <v>6243078429249</v>
      </c>
    </row>
    <row r="53" spans="1:4" x14ac:dyDescent="0.2">
      <c r="A53" s="5" t="s">
        <v>384</v>
      </c>
      <c r="B53" s="6" t="s">
        <v>337</v>
      </c>
      <c r="C53" s="4">
        <v>12070378478</v>
      </c>
      <c r="D53" s="4">
        <v>-3477040205461</v>
      </c>
    </row>
    <row r="54" spans="1:4" x14ac:dyDescent="0.2">
      <c r="A54" s="5" t="s">
        <v>385</v>
      </c>
      <c r="B54" s="6" t="s">
        <v>339</v>
      </c>
      <c r="C54" s="4">
        <v>-5230832237405</v>
      </c>
      <c r="D54" s="4">
        <v>-3125943766152</v>
      </c>
    </row>
    <row r="55" spans="1:4" x14ac:dyDescent="0.2">
      <c r="A55" s="7" t="s">
        <v>386</v>
      </c>
      <c r="B55" s="8" t="s">
        <v>341</v>
      </c>
      <c r="C55" s="9">
        <v>-202030491042</v>
      </c>
      <c r="D55" s="9">
        <v>-359905542364</v>
      </c>
    </row>
    <row r="56" spans="1:4" x14ac:dyDescent="0.2">
      <c r="A56" s="5" t="s">
        <v>387</v>
      </c>
      <c r="B56" s="6" t="s">
        <v>347</v>
      </c>
      <c r="C56" s="4">
        <v>3780128276727</v>
      </c>
      <c r="D56" s="4">
        <v>4139929685549</v>
      </c>
    </row>
    <row r="57" spans="1:4" x14ac:dyDescent="0.2">
      <c r="A57" s="5" t="s">
        <v>388</v>
      </c>
      <c r="B57" s="6" t="s">
        <v>349</v>
      </c>
      <c r="C57" s="4">
        <v>57131972</v>
      </c>
      <c r="D57" s="4">
        <v>104133542</v>
      </c>
    </row>
    <row r="58" spans="1:4" x14ac:dyDescent="0.2">
      <c r="A58" s="7" t="s">
        <v>389</v>
      </c>
      <c r="B58" s="8" t="s">
        <v>353</v>
      </c>
      <c r="C58" s="9">
        <v>3578154917657</v>
      </c>
      <c r="D58" s="9">
        <v>3780128276727</v>
      </c>
    </row>
  </sheetData>
  <mergeCells count="5">
    <mergeCell ref="A1:D1"/>
    <mergeCell ref="A27:D27"/>
    <mergeCell ref="A50:D50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FS Summary</vt:lpstr>
      <vt:lpstr>BS</vt:lpstr>
      <vt:lpstr>P&amp;L</vt:lpstr>
      <vt:lpstr>CF</vt:lpstr>
      <vt:lpstr>FS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 Dq</dc:creator>
  <cp:lastModifiedBy>Microsoft Office User</cp:lastModifiedBy>
  <dcterms:created xsi:type="dcterms:W3CDTF">2026-04-02T06:36:16Z</dcterms:created>
  <dcterms:modified xsi:type="dcterms:W3CDTF">2026-08-05T08:16:27Z</dcterms:modified>
</cp:coreProperties>
</file>